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ana587\Desktop\Analýzy a dokumenty\Webové stránky\Formulář nepravidelné dopravy\"/>
    </mc:Choice>
  </mc:AlternateContent>
  <xr:revisionPtr revIDLastSave="0" documentId="13_ncr:1_{90D68FE2-771D-4F46-A514-27334F97C8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ář" sheetId="1" r:id="rId1"/>
    <sheet name="Objednávka" sheetId="4" state="hidden" r:id="rId2"/>
    <sheet name="DATA" sheetId="2" state="hidden" r:id="rId3"/>
  </sheets>
  <definedNames>
    <definedName name="aa" comment="xx">Formulář!$F$11</definedName>
    <definedName name="DEFAULT">DATA!$AL$3</definedName>
    <definedName name="_xlnm.Print_Area" localSheetId="0">Formulář!$A$1:$AW$127</definedName>
    <definedName name="_xlnm.Print_Area" localSheetId="1">Objednávka!$A$1:$BN$183</definedName>
    <definedName name="P_CM">DATA!$AM$3</definedName>
    <definedName name="P_HRA">DATA!$AN$3</definedName>
    <definedName name="P_KNI">DATA!$AO$3:$AO$4</definedName>
    <definedName name="P_ROZ">DATA!$AP$3:$AP$4</definedName>
    <definedName name="P_STO">DATA!$AQ$3:$AQ$4</definedName>
    <definedName name="P_ZEL">DATA!$AR$3:$AR$4</definedName>
    <definedName name="sez_1">DATA!$B$4:$B$11</definedName>
    <definedName name="sez_2">DATA!$B$9:$B$10</definedName>
    <definedName name="sez_Stod">DATA!$B$9:$B$10</definedName>
    <definedName name="SEZNAM_ZAST">DATA!$AH$3:$AH$6</definedName>
    <definedName name="ZAST">DATA!$AH$4:$AH$6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7" i="4" l="1"/>
  <c r="AJ29" i="1"/>
  <c r="AK29" i="1"/>
  <c r="AJ30" i="1"/>
  <c r="AK30" i="1"/>
  <c r="AJ31" i="1"/>
  <c r="AK31" i="1"/>
  <c r="AJ32" i="1"/>
  <c r="AK32" i="1"/>
  <c r="AJ33" i="1"/>
  <c r="AK33" i="1"/>
  <c r="AJ34" i="1"/>
  <c r="AK34" i="1"/>
  <c r="AJ35" i="1"/>
  <c r="AK35" i="1"/>
  <c r="AJ36" i="1"/>
  <c r="AK36" i="1"/>
  <c r="AJ37" i="1"/>
  <c r="AK37" i="1"/>
  <c r="AJ38" i="1"/>
  <c r="AK38" i="1"/>
  <c r="AJ39" i="1"/>
  <c r="AK39" i="1"/>
  <c r="AJ40" i="1"/>
  <c r="AK40" i="1"/>
  <c r="AJ41" i="1"/>
  <c r="AK41" i="1"/>
  <c r="AJ42" i="1"/>
  <c r="AK42" i="1"/>
  <c r="AJ43" i="1"/>
  <c r="AK43" i="1"/>
  <c r="AJ44" i="1"/>
  <c r="AK44" i="1"/>
  <c r="AJ45" i="1"/>
  <c r="AK45" i="1"/>
  <c r="AJ46" i="1"/>
  <c r="AK46" i="1"/>
  <c r="AJ47" i="1"/>
  <c r="AK47" i="1"/>
  <c r="AJ48" i="1"/>
  <c r="AK48" i="1"/>
  <c r="AJ49" i="1"/>
  <c r="AK49" i="1"/>
  <c r="AJ50" i="1"/>
  <c r="AK50" i="1"/>
  <c r="AJ51" i="1"/>
  <c r="AK51" i="1"/>
  <c r="AJ52" i="1"/>
  <c r="AK52" i="1"/>
  <c r="AJ53" i="1"/>
  <c r="AK53" i="1"/>
  <c r="AJ54" i="1"/>
  <c r="AK54" i="1"/>
  <c r="AJ55" i="1"/>
  <c r="AK55" i="1"/>
  <c r="AJ56" i="1"/>
  <c r="AK56" i="1"/>
  <c r="AJ57" i="1"/>
  <c r="AK57" i="1"/>
  <c r="AJ58" i="1"/>
  <c r="AK58" i="1"/>
  <c r="AJ59" i="1"/>
  <c r="AK59" i="1"/>
  <c r="AJ60" i="1"/>
  <c r="AK60" i="1"/>
  <c r="AJ61" i="1"/>
  <c r="AK61" i="1"/>
  <c r="AJ62" i="1"/>
  <c r="AK62" i="1"/>
  <c r="AJ63" i="1"/>
  <c r="AK63" i="1"/>
  <c r="AJ64" i="1"/>
  <c r="AK64" i="1"/>
  <c r="AJ65" i="1"/>
  <c r="AK65" i="1"/>
  <c r="AJ66" i="1"/>
  <c r="AK66" i="1"/>
  <c r="AJ67" i="1"/>
  <c r="AK67" i="1"/>
  <c r="AJ68" i="1"/>
  <c r="AK68" i="1"/>
  <c r="AJ69" i="1"/>
  <c r="AK69" i="1"/>
  <c r="AJ70" i="1"/>
  <c r="AK70" i="1"/>
  <c r="AJ71" i="1"/>
  <c r="AK71" i="1"/>
  <c r="AJ72" i="1"/>
  <c r="AK72" i="1"/>
  <c r="AJ73" i="1"/>
  <c r="AK73" i="1"/>
  <c r="AJ74" i="1"/>
  <c r="AK74" i="1"/>
  <c r="AJ75" i="1"/>
  <c r="AK75" i="1"/>
  <c r="AJ76" i="1"/>
  <c r="AK76" i="1"/>
  <c r="AJ77" i="1"/>
  <c r="AK77" i="1"/>
  <c r="AJ78" i="1"/>
  <c r="AK78" i="1"/>
  <c r="AJ79" i="1"/>
  <c r="AK79" i="1"/>
  <c r="AJ80" i="1"/>
  <c r="AK80" i="1"/>
  <c r="AJ81" i="1"/>
  <c r="AK81" i="1"/>
  <c r="AJ82" i="1"/>
  <c r="AK82" i="1"/>
  <c r="AJ83" i="1"/>
  <c r="AK83" i="1"/>
  <c r="AJ84" i="1"/>
  <c r="AK84" i="1"/>
  <c r="AJ85" i="1"/>
  <c r="AK85" i="1"/>
  <c r="AJ86" i="1"/>
  <c r="AK86" i="1"/>
  <c r="AJ87" i="1"/>
  <c r="AK87" i="1"/>
  <c r="AJ88" i="1"/>
  <c r="AK88" i="1"/>
  <c r="AJ89" i="1"/>
  <c r="AK89" i="1"/>
  <c r="AJ90" i="1"/>
  <c r="AK90" i="1"/>
  <c r="AJ91" i="1"/>
  <c r="AK91" i="1"/>
  <c r="AJ92" i="1"/>
  <c r="AK92" i="1"/>
  <c r="AJ93" i="1"/>
  <c r="AK93" i="1"/>
  <c r="AJ94" i="1"/>
  <c r="AK94" i="1"/>
  <c r="AJ95" i="1"/>
  <c r="AK95" i="1"/>
  <c r="AJ96" i="1"/>
  <c r="AK96" i="1"/>
  <c r="AJ97" i="1"/>
  <c r="AK97" i="1"/>
  <c r="AJ98" i="1"/>
  <c r="AK98" i="1"/>
  <c r="AJ99" i="1"/>
  <c r="AK99" i="1"/>
  <c r="AJ100" i="1"/>
  <c r="AK100" i="1"/>
  <c r="AJ101" i="1"/>
  <c r="AK101" i="1"/>
  <c r="AJ102" i="1"/>
  <c r="AK102" i="1"/>
  <c r="AJ103" i="1"/>
  <c r="AK103" i="1"/>
  <c r="AJ104" i="1"/>
  <c r="AK104" i="1"/>
  <c r="AJ105" i="1"/>
  <c r="AK105" i="1"/>
  <c r="AJ106" i="1"/>
  <c r="AK106" i="1"/>
  <c r="AJ107" i="1"/>
  <c r="AK107" i="1"/>
  <c r="AJ108" i="1"/>
  <c r="AK108" i="1"/>
  <c r="AJ109" i="1"/>
  <c r="AK109" i="1"/>
  <c r="AJ110" i="1"/>
  <c r="AK110" i="1"/>
  <c r="AJ111" i="1"/>
  <c r="AK111" i="1"/>
  <c r="AJ112" i="1"/>
  <c r="AK112" i="1"/>
  <c r="AJ113" i="1"/>
  <c r="AK113" i="1"/>
  <c r="AJ114" i="1"/>
  <c r="AK114" i="1"/>
  <c r="AJ115" i="1"/>
  <c r="AK115" i="1"/>
  <c r="AJ116" i="1"/>
  <c r="AK116" i="1"/>
  <c r="AJ117" i="1"/>
  <c r="AK117" i="1"/>
  <c r="AJ118" i="1"/>
  <c r="AK118" i="1"/>
  <c r="AJ119" i="1"/>
  <c r="AK119" i="1"/>
  <c r="AJ120" i="1"/>
  <c r="AK120" i="1"/>
  <c r="AJ121" i="1"/>
  <c r="AK121" i="1"/>
  <c r="AJ122" i="1"/>
  <c r="AK122" i="1"/>
  <c r="AJ123" i="1"/>
  <c r="AK123" i="1"/>
  <c r="AJ124" i="1"/>
  <c r="AK124" i="1"/>
  <c r="AJ125" i="1"/>
  <c r="AK125" i="1"/>
  <c r="AJ126" i="1"/>
  <c r="AK126" i="1"/>
  <c r="AK28" i="1"/>
  <c r="AJ28" i="1"/>
  <c r="Q42" i="1"/>
  <c r="M42" i="1"/>
  <c r="Q41" i="1"/>
  <c r="M41" i="1"/>
  <c r="Q40" i="1"/>
  <c r="M40" i="1"/>
  <c r="Q39" i="1"/>
  <c r="M39" i="1"/>
  <c r="Q38" i="1"/>
  <c r="M38" i="1"/>
  <c r="Q37" i="1"/>
  <c r="M37" i="1"/>
  <c r="Q36" i="1"/>
  <c r="M36" i="1"/>
  <c r="Q35" i="1"/>
  <c r="M35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27" i="1"/>
  <c r="Q34" i="1"/>
  <c r="M34" i="1"/>
  <c r="Q33" i="1"/>
  <c r="M33" i="1"/>
  <c r="Q32" i="1"/>
  <c r="M32" i="1"/>
  <c r="Q31" i="1"/>
  <c r="M31" i="1"/>
  <c r="Q30" i="1"/>
  <c r="M30" i="1"/>
  <c r="Q29" i="1"/>
  <c r="M29" i="1"/>
  <c r="Q28" i="1"/>
  <c r="M28" i="1"/>
  <c r="Q27" i="1"/>
  <c r="M27" i="1"/>
  <c r="X125" i="4" l="1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24" i="4"/>
  <c r="X71" i="4" l="1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70" i="4"/>
  <c r="A63" i="4" l="1"/>
  <c r="E118" i="4"/>
  <c r="AK118" i="4"/>
  <c r="AP118" i="4"/>
  <c r="AU118" i="4"/>
  <c r="AZ118" i="4"/>
  <c r="E119" i="4"/>
  <c r="AK119" i="4"/>
  <c r="AP119" i="4"/>
  <c r="AU119" i="4"/>
  <c r="AZ119" i="4"/>
  <c r="AP86" i="4" l="1"/>
  <c r="AP87" i="4"/>
  <c r="AP88" i="4"/>
  <c r="AP89" i="4"/>
  <c r="AP90" i="4"/>
  <c r="AP91" i="4"/>
  <c r="AP92" i="4"/>
  <c r="AP93" i="4"/>
  <c r="AP94" i="4"/>
  <c r="AP95" i="4"/>
  <c r="AP96" i="4"/>
  <c r="AP97" i="4"/>
  <c r="AP98" i="4"/>
  <c r="AP99" i="4"/>
  <c r="AP100" i="4"/>
  <c r="AP101" i="4"/>
  <c r="AP102" i="4"/>
  <c r="AP103" i="4"/>
  <c r="AP104" i="4"/>
  <c r="AP105" i="4"/>
  <c r="AP106" i="4"/>
  <c r="AP107" i="4"/>
  <c r="AP108" i="4"/>
  <c r="AP109" i="4"/>
  <c r="AP110" i="4"/>
  <c r="AP111" i="4"/>
  <c r="AP112" i="4"/>
  <c r="AP113" i="4"/>
  <c r="AP114" i="4"/>
  <c r="AP115" i="4"/>
  <c r="AP116" i="4"/>
  <c r="AP117" i="4"/>
  <c r="AP120" i="4"/>
  <c r="AP121" i="4"/>
  <c r="AP124" i="4"/>
  <c r="AP125" i="4"/>
  <c r="AP126" i="4"/>
  <c r="AP127" i="4"/>
  <c r="AP128" i="4"/>
  <c r="AP129" i="4"/>
  <c r="AP130" i="4"/>
  <c r="AP131" i="4"/>
  <c r="AP132" i="4"/>
  <c r="AP133" i="4"/>
  <c r="AP134" i="4"/>
  <c r="AP135" i="4"/>
  <c r="AP136" i="4"/>
  <c r="AP137" i="4"/>
  <c r="AP138" i="4"/>
  <c r="AP139" i="4"/>
  <c r="AP140" i="4"/>
  <c r="AP141" i="4"/>
  <c r="AP142" i="4"/>
  <c r="AP143" i="4"/>
  <c r="AP144" i="4"/>
  <c r="AP145" i="4"/>
  <c r="AP146" i="4"/>
  <c r="AP147" i="4"/>
  <c r="AP148" i="4"/>
  <c r="AP149" i="4"/>
  <c r="AP150" i="4"/>
  <c r="AP151" i="4"/>
  <c r="AP152" i="4"/>
  <c r="AP153" i="4"/>
  <c r="AP154" i="4"/>
  <c r="AP155" i="4"/>
  <c r="AP156" i="4"/>
  <c r="AP157" i="4"/>
  <c r="AP158" i="4"/>
  <c r="AP159" i="4"/>
  <c r="AP160" i="4"/>
  <c r="AP161" i="4"/>
  <c r="AP162" i="4"/>
  <c r="AP163" i="4"/>
  <c r="AP164" i="4"/>
  <c r="AP165" i="4"/>
  <c r="AP166" i="4"/>
  <c r="AP167" i="4"/>
  <c r="AP168" i="4"/>
  <c r="AP169" i="4"/>
  <c r="AP170" i="4"/>
  <c r="AP171" i="4"/>
  <c r="E71" i="4" l="1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20" i="4"/>
  <c r="E121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70" i="4"/>
  <c r="AK73" i="4" l="1"/>
  <c r="AK74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92" i="4"/>
  <c r="AK93" i="4"/>
  <c r="AK94" i="4"/>
  <c r="AK95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20" i="4"/>
  <c r="AK121" i="4"/>
  <c r="AK124" i="4"/>
  <c r="AK125" i="4"/>
  <c r="AK126" i="4"/>
  <c r="AK127" i="4"/>
  <c r="AK128" i="4"/>
  <c r="AK129" i="4"/>
  <c r="AK130" i="4"/>
  <c r="AK131" i="4"/>
  <c r="AK132" i="4"/>
  <c r="AK133" i="4"/>
  <c r="AK134" i="4"/>
  <c r="AK135" i="4"/>
  <c r="AK136" i="4"/>
  <c r="AK137" i="4"/>
  <c r="AK138" i="4"/>
  <c r="AK139" i="4"/>
  <c r="AK140" i="4"/>
  <c r="AK141" i="4"/>
  <c r="AK142" i="4"/>
  <c r="AK143" i="4"/>
  <c r="AK144" i="4"/>
  <c r="AK145" i="4"/>
  <c r="AK146" i="4"/>
  <c r="AK147" i="4"/>
  <c r="AK148" i="4"/>
  <c r="AK149" i="4"/>
  <c r="AK150" i="4"/>
  <c r="AK151" i="4"/>
  <c r="AK152" i="4"/>
  <c r="AK153" i="4"/>
  <c r="AK154" i="4"/>
  <c r="AK155" i="4"/>
  <c r="AK156" i="4"/>
  <c r="AK157" i="4"/>
  <c r="AK158" i="4"/>
  <c r="AK159" i="4"/>
  <c r="AK160" i="4"/>
  <c r="AK161" i="4"/>
  <c r="AK162" i="4"/>
  <c r="AK163" i="4"/>
  <c r="AK164" i="4"/>
  <c r="AK165" i="4"/>
  <c r="AK166" i="4"/>
  <c r="AK167" i="4"/>
  <c r="AK168" i="4"/>
  <c r="AK169" i="4"/>
  <c r="AK170" i="4"/>
  <c r="AK171" i="4"/>
  <c r="AK71" i="4"/>
  <c r="AK72" i="4"/>
  <c r="AZ170" i="4"/>
  <c r="AZ171" i="4"/>
  <c r="AZ88" i="4"/>
  <c r="AZ89" i="4"/>
  <c r="AZ90" i="4"/>
  <c r="AZ91" i="4"/>
  <c r="AZ92" i="4"/>
  <c r="AZ93" i="4"/>
  <c r="AZ94" i="4"/>
  <c r="AZ95" i="4"/>
  <c r="AZ96" i="4"/>
  <c r="AZ97" i="4"/>
  <c r="AZ98" i="4"/>
  <c r="AZ99" i="4"/>
  <c r="AZ100" i="4"/>
  <c r="AZ101" i="4"/>
  <c r="AZ102" i="4"/>
  <c r="AZ103" i="4"/>
  <c r="AZ104" i="4"/>
  <c r="AZ105" i="4"/>
  <c r="AZ106" i="4"/>
  <c r="AZ107" i="4"/>
  <c r="AZ108" i="4"/>
  <c r="AZ109" i="4"/>
  <c r="AZ110" i="4"/>
  <c r="AZ111" i="4"/>
  <c r="AZ112" i="4"/>
  <c r="AZ113" i="4"/>
  <c r="AZ114" i="4"/>
  <c r="AZ115" i="4"/>
  <c r="AZ116" i="4"/>
  <c r="AZ117" i="4"/>
  <c r="AZ120" i="4"/>
  <c r="AZ121" i="4"/>
  <c r="AZ124" i="4"/>
  <c r="AZ125" i="4"/>
  <c r="AZ126" i="4"/>
  <c r="AZ127" i="4"/>
  <c r="AZ128" i="4"/>
  <c r="AZ129" i="4"/>
  <c r="AZ130" i="4"/>
  <c r="AZ131" i="4"/>
  <c r="AZ132" i="4"/>
  <c r="AZ133" i="4"/>
  <c r="AZ134" i="4"/>
  <c r="AZ135" i="4"/>
  <c r="AZ136" i="4"/>
  <c r="AZ137" i="4"/>
  <c r="AZ138" i="4"/>
  <c r="AZ139" i="4"/>
  <c r="AZ140" i="4"/>
  <c r="AZ141" i="4"/>
  <c r="AZ142" i="4"/>
  <c r="AZ143" i="4"/>
  <c r="AZ144" i="4"/>
  <c r="AZ145" i="4"/>
  <c r="AZ146" i="4"/>
  <c r="AZ147" i="4"/>
  <c r="AZ148" i="4"/>
  <c r="AZ149" i="4"/>
  <c r="AZ150" i="4"/>
  <c r="AZ151" i="4"/>
  <c r="AZ152" i="4"/>
  <c r="AZ153" i="4"/>
  <c r="AZ154" i="4"/>
  <c r="AZ155" i="4"/>
  <c r="AZ156" i="4"/>
  <c r="AZ157" i="4"/>
  <c r="AZ158" i="4"/>
  <c r="AZ159" i="4"/>
  <c r="AZ160" i="4"/>
  <c r="AZ161" i="4"/>
  <c r="AZ162" i="4"/>
  <c r="AZ163" i="4"/>
  <c r="AZ164" i="4"/>
  <c r="AZ165" i="4"/>
  <c r="AZ166" i="4"/>
  <c r="AZ167" i="4"/>
  <c r="AZ168" i="4"/>
  <c r="AZ169" i="4"/>
  <c r="AZ71" i="4"/>
  <c r="AZ72" i="4"/>
  <c r="AZ73" i="4"/>
  <c r="AZ74" i="4"/>
  <c r="AZ75" i="4"/>
  <c r="AZ76" i="4"/>
  <c r="AZ77" i="4"/>
  <c r="AZ78" i="4"/>
  <c r="AZ79" i="4"/>
  <c r="AZ80" i="4"/>
  <c r="AZ81" i="4"/>
  <c r="AZ82" i="4"/>
  <c r="AZ83" i="4"/>
  <c r="AZ84" i="4"/>
  <c r="AZ85" i="4"/>
  <c r="AZ86" i="4"/>
  <c r="AZ87" i="4"/>
  <c r="AZ70" i="4"/>
  <c r="AK70" i="4"/>
  <c r="Y133" i="1" l="1"/>
  <c r="AM121" i="1"/>
  <c r="AU166" i="4"/>
  <c r="AH121" i="1"/>
  <c r="AR121" i="1" s="1"/>
  <c r="AF121" i="1"/>
  <c r="AQ121" i="1" s="1"/>
  <c r="AE121" i="1"/>
  <c r="AD121" i="1"/>
  <c r="AO121" i="1" s="1"/>
  <c r="AB121" i="1"/>
  <c r="Q121" i="1"/>
  <c r="M121" i="1"/>
  <c r="AM120" i="1"/>
  <c r="AU165" i="4"/>
  <c r="AH120" i="1"/>
  <c r="AR120" i="1" s="1"/>
  <c r="AF120" i="1"/>
  <c r="AQ120" i="1" s="1"/>
  <c r="AE120" i="1"/>
  <c r="AP120" i="1" s="1"/>
  <c r="AD120" i="1"/>
  <c r="AO120" i="1" s="1"/>
  <c r="AB120" i="1"/>
  <c r="Q120" i="1"/>
  <c r="M120" i="1"/>
  <c r="AM119" i="1"/>
  <c r="AU164" i="4"/>
  <c r="AH119" i="1"/>
  <c r="AR119" i="1" s="1"/>
  <c r="AF119" i="1"/>
  <c r="AQ119" i="1" s="1"/>
  <c r="AE119" i="1"/>
  <c r="AP119" i="1" s="1"/>
  <c r="AD119" i="1"/>
  <c r="AO119" i="1" s="1"/>
  <c r="AB119" i="1"/>
  <c r="Q119" i="1"/>
  <c r="M119" i="1"/>
  <c r="AM118" i="1"/>
  <c r="AU163" i="4"/>
  <c r="AH118" i="1"/>
  <c r="AR118" i="1" s="1"/>
  <c r="AF118" i="1"/>
  <c r="AQ118" i="1" s="1"/>
  <c r="AE118" i="1"/>
  <c r="AP118" i="1" s="1"/>
  <c r="AD118" i="1"/>
  <c r="AO118" i="1" s="1"/>
  <c r="AB118" i="1"/>
  <c r="Q118" i="1"/>
  <c r="M118" i="1"/>
  <c r="AM117" i="1"/>
  <c r="AU162" i="4"/>
  <c r="AH117" i="1"/>
  <c r="AR117" i="1" s="1"/>
  <c r="AF117" i="1"/>
  <c r="AE117" i="1"/>
  <c r="AP117" i="1" s="1"/>
  <c r="AD117" i="1"/>
  <c r="AO117" i="1" s="1"/>
  <c r="AB117" i="1"/>
  <c r="Q117" i="1"/>
  <c r="M117" i="1"/>
  <c r="AM116" i="1"/>
  <c r="AU161" i="4"/>
  <c r="AH116" i="1"/>
  <c r="AR116" i="1" s="1"/>
  <c r="AF116" i="1"/>
  <c r="AQ116" i="1" s="1"/>
  <c r="AE116" i="1"/>
  <c r="AP116" i="1" s="1"/>
  <c r="AD116" i="1"/>
  <c r="AO116" i="1" s="1"/>
  <c r="AB116" i="1"/>
  <c r="Q116" i="1"/>
  <c r="M116" i="1"/>
  <c r="AM115" i="1"/>
  <c r="AU160" i="4"/>
  <c r="AH115" i="1"/>
  <c r="AR115" i="1" s="1"/>
  <c r="AF115" i="1"/>
  <c r="AQ115" i="1" s="1"/>
  <c r="AE115" i="1"/>
  <c r="AP115" i="1" s="1"/>
  <c r="AD115" i="1"/>
  <c r="AO115" i="1" s="1"/>
  <c r="AB115" i="1"/>
  <c r="Q115" i="1"/>
  <c r="M115" i="1"/>
  <c r="AM114" i="1"/>
  <c r="AU159" i="4"/>
  <c r="AH114" i="1"/>
  <c r="AR114" i="1" s="1"/>
  <c r="AF114" i="1"/>
  <c r="AQ114" i="1" s="1"/>
  <c r="AE114" i="1"/>
  <c r="AP114" i="1" s="1"/>
  <c r="AD114" i="1"/>
  <c r="AO114" i="1" s="1"/>
  <c r="AB114" i="1"/>
  <c r="Q114" i="1"/>
  <c r="M114" i="1"/>
  <c r="AM113" i="1"/>
  <c r="AU158" i="4"/>
  <c r="AH113" i="1"/>
  <c r="AR113" i="1" s="1"/>
  <c r="AF113" i="1"/>
  <c r="AQ113" i="1" s="1"/>
  <c r="AE113" i="1"/>
  <c r="AP113" i="1" s="1"/>
  <c r="AD113" i="1"/>
  <c r="AO113" i="1" s="1"/>
  <c r="AB113" i="1"/>
  <c r="Q113" i="1"/>
  <c r="M113" i="1"/>
  <c r="AM112" i="1"/>
  <c r="AU157" i="4"/>
  <c r="AH112" i="1"/>
  <c r="AR112" i="1" s="1"/>
  <c r="AF112" i="1"/>
  <c r="AQ112" i="1" s="1"/>
  <c r="AE112" i="1"/>
  <c r="AP112" i="1" s="1"/>
  <c r="AD112" i="1"/>
  <c r="AO112" i="1" s="1"/>
  <c r="AB112" i="1"/>
  <c r="Q112" i="1"/>
  <c r="M112" i="1"/>
  <c r="AM111" i="1"/>
  <c r="AU156" i="4"/>
  <c r="AH111" i="1"/>
  <c r="AR111" i="1" s="1"/>
  <c r="AF111" i="1"/>
  <c r="AQ111" i="1" s="1"/>
  <c r="AE111" i="1"/>
  <c r="AD111" i="1"/>
  <c r="AO111" i="1" s="1"/>
  <c r="AB111" i="1"/>
  <c r="Q111" i="1"/>
  <c r="M111" i="1"/>
  <c r="AM110" i="1"/>
  <c r="AU155" i="4"/>
  <c r="AH110" i="1"/>
  <c r="AR110" i="1" s="1"/>
  <c r="AF110" i="1"/>
  <c r="AQ110" i="1" s="1"/>
  <c r="AE110" i="1"/>
  <c r="AP110" i="1" s="1"/>
  <c r="AD110" i="1"/>
  <c r="AO110" i="1" s="1"/>
  <c r="AB110" i="1"/>
  <c r="Q110" i="1"/>
  <c r="M110" i="1"/>
  <c r="AM109" i="1"/>
  <c r="AU154" i="4"/>
  <c r="AH109" i="1"/>
  <c r="AR109" i="1" s="1"/>
  <c r="AF109" i="1"/>
  <c r="AQ109" i="1" s="1"/>
  <c r="AE109" i="1"/>
  <c r="AP109" i="1" s="1"/>
  <c r="AD109" i="1"/>
  <c r="AO109" i="1" s="1"/>
  <c r="AB109" i="1"/>
  <c r="Q109" i="1"/>
  <c r="M109" i="1"/>
  <c r="AM108" i="1"/>
  <c r="AU153" i="4"/>
  <c r="AH108" i="1"/>
  <c r="AR108" i="1" s="1"/>
  <c r="AF108" i="1"/>
  <c r="AQ108" i="1" s="1"/>
  <c r="AE108" i="1"/>
  <c r="AP108" i="1" s="1"/>
  <c r="AD108" i="1"/>
  <c r="AO108" i="1" s="1"/>
  <c r="AB108" i="1"/>
  <c r="Q108" i="1"/>
  <c r="M108" i="1"/>
  <c r="AM107" i="1"/>
  <c r="AU152" i="4"/>
  <c r="AH107" i="1"/>
  <c r="AR107" i="1" s="1"/>
  <c r="AF107" i="1"/>
  <c r="AQ107" i="1" s="1"/>
  <c r="AE107" i="1"/>
  <c r="AP107" i="1" s="1"/>
  <c r="AD107" i="1"/>
  <c r="AO107" i="1" s="1"/>
  <c r="AB107" i="1"/>
  <c r="Q107" i="1"/>
  <c r="M107" i="1"/>
  <c r="AM106" i="1"/>
  <c r="AU151" i="4"/>
  <c r="AH106" i="1"/>
  <c r="AR106" i="1" s="1"/>
  <c r="AF106" i="1"/>
  <c r="AQ106" i="1" s="1"/>
  <c r="AE106" i="1"/>
  <c r="AD106" i="1"/>
  <c r="AO106" i="1" s="1"/>
  <c r="AB106" i="1"/>
  <c r="Q106" i="1"/>
  <c r="M106" i="1"/>
  <c r="AM105" i="1"/>
  <c r="AU150" i="4"/>
  <c r="AH105" i="1"/>
  <c r="AR105" i="1" s="1"/>
  <c r="AF105" i="1"/>
  <c r="AQ105" i="1" s="1"/>
  <c r="AE105" i="1"/>
  <c r="AP105" i="1" s="1"/>
  <c r="AD105" i="1"/>
  <c r="AO105" i="1" s="1"/>
  <c r="AB105" i="1"/>
  <c r="Q105" i="1"/>
  <c r="M105" i="1"/>
  <c r="AM104" i="1"/>
  <c r="AU149" i="4"/>
  <c r="AH104" i="1"/>
  <c r="AR104" i="1" s="1"/>
  <c r="AF104" i="1"/>
  <c r="AQ104" i="1" s="1"/>
  <c r="AE104" i="1"/>
  <c r="AD104" i="1"/>
  <c r="AO104" i="1" s="1"/>
  <c r="AB104" i="1"/>
  <c r="Q104" i="1"/>
  <c r="M104" i="1"/>
  <c r="AM103" i="1"/>
  <c r="AU148" i="4"/>
  <c r="AH103" i="1"/>
  <c r="AR103" i="1" s="1"/>
  <c r="AF103" i="1"/>
  <c r="AQ103" i="1" s="1"/>
  <c r="AE103" i="1"/>
  <c r="AP103" i="1" s="1"/>
  <c r="AD103" i="1"/>
  <c r="AO103" i="1" s="1"/>
  <c r="AB103" i="1"/>
  <c r="Q103" i="1"/>
  <c r="M103" i="1"/>
  <c r="AM102" i="1"/>
  <c r="AU147" i="4"/>
  <c r="AH102" i="1"/>
  <c r="AR102" i="1" s="1"/>
  <c r="AF102" i="1"/>
  <c r="AQ102" i="1" s="1"/>
  <c r="AE102" i="1"/>
  <c r="AP102" i="1" s="1"/>
  <c r="AD102" i="1"/>
  <c r="AO102" i="1" s="1"/>
  <c r="AB102" i="1"/>
  <c r="Q102" i="1"/>
  <c r="M102" i="1"/>
  <c r="AM101" i="1"/>
  <c r="AU146" i="4"/>
  <c r="AH101" i="1"/>
  <c r="AR101" i="1" s="1"/>
  <c r="AF101" i="1"/>
  <c r="AQ101" i="1" s="1"/>
  <c r="AE101" i="1"/>
  <c r="AP101" i="1" s="1"/>
  <c r="AD101" i="1"/>
  <c r="AO101" i="1" s="1"/>
  <c r="AB101" i="1"/>
  <c r="Q101" i="1"/>
  <c r="M101" i="1"/>
  <c r="AM100" i="1"/>
  <c r="AU145" i="4"/>
  <c r="AH100" i="1"/>
  <c r="AR100" i="1" s="1"/>
  <c r="AF100" i="1"/>
  <c r="AQ100" i="1" s="1"/>
  <c r="AE100" i="1"/>
  <c r="AP100" i="1" s="1"/>
  <c r="AD100" i="1"/>
  <c r="AO100" i="1" s="1"/>
  <c r="AB100" i="1"/>
  <c r="Q100" i="1"/>
  <c r="M100" i="1"/>
  <c r="AM99" i="1"/>
  <c r="AU144" i="4"/>
  <c r="AH99" i="1"/>
  <c r="AR99" i="1" s="1"/>
  <c r="AF99" i="1"/>
  <c r="AQ99" i="1" s="1"/>
  <c r="AE99" i="1"/>
  <c r="AP99" i="1" s="1"/>
  <c r="AD99" i="1"/>
  <c r="AO99" i="1" s="1"/>
  <c r="AB99" i="1"/>
  <c r="Q99" i="1"/>
  <c r="M99" i="1"/>
  <c r="AM98" i="1"/>
  <c r="AU143" i="4"/>
  <c r="AH98" i="1"/>
  <c r="AR98" i="1" s="1"/>
  <c r="AF98" i="1"/>
  <c r="AQ98" i="1" s="1"/>
  <c r="AE98" i="1"/>
  <c r="AP98" i="1" s="1"/>
  <c r="AD98" i="1"/>
  <c r="AO98" i="1" s="1"/>
  <c r="AB98" i="1"/>
  <c r="Q98" i="1"/>
  <c r="M98" i="1"/>
  <c r="AM97" i="1"/>
  <c r="AU142" i="4"/>
  <c r="AH97" i="1"/>
  <c r="AR97" i="1" s="1"/>
  <c r="AF97" i="1"/>
  <c r="AQ97" i="1" s="1"/>
  <c r="AE97" i="1"/>
  <c r="AP97" i="1" s="1"/>
  <c r="AD97" i="1"/>
  <c r="AO97" i="1" s="1"/>
  <c r="AB97" i="1"/>
  <c r="Q97" i="1"/>
  <c r="M97" i="1"/>
  <c r="AM96" i="1"/>
  <c r="AU141" i="4"/>
  <c r="AH96" i="1"/>
  <c r="AR96" i="1" s="1"/>
  <c r="AF96" i="1"/>
  <c r="AQ96" i="1" s="1"/>
  <c r="AE96" i="1"/>
  <c r="AD96" i="1"/>
  <c r="AO96" i="1" s="1"/>
  <c r="AB96" i="1"/>
  <c r="Q96" i="1"/>
  <c r="M96" i="1"/>
  <c r="AM95" i="1"/>
  <c r="AU140" i="4"/>
  <c r="AH95" i="1"/>
  <c r="AR95" i="1" s="1"/>
  <c r="AF95" i="1"/>
  <c r="AQ95" i="1" s="1"/>
  <c r="AE95" i="1"/>
  <c r="AP95" i="1" s="1"/>
  <c r="AD95" i="1"/>
  <c r="AO95" i="1" s="1"/>
  <c r="AB95" i="1"/>
  <c r="Q95" i="1"/>
  <c r="M95" i="1"/>
  <c r="AM94" i="1"/>
  <c r="AU139" i="4"/>
  <c r="AH94" i="1"/>
  <c r="AR94" i="1" s="1"/>
  <c r="AF94" i="1"/>
  <c r="AQ94" i="1" s="1"/>
  <c r="AE94" i="1"/>
  <c r="AP94" i="1" s="1"/>
  <c r="AD94" i="1"/>
  <c r="AO94" i="1" s="1"/>
  <c r="AB94" i="1"/>
  <c r="Q94" i="1"/>
  <c r="M94" i="1"/>
  <c r="AM93" i="1"/>
  <c r="AU138" i="4"/>
  <c r="AH93" i="1"/>
  <c r="AR93" i="1" s="1"/>
  <c r="AF93" i="1"/>
  <c r="AQ93" i="1" s="1"/>
  <c r="AE93" i="1"/>
  <c r="AP93" i="1" s="1"/>
  <c r="AD93" i="1"/>
  <c r="AO93" i="1" s="1"/>
  <c r="AB93" i="1"/>
  <c r="Q93" i="1"/>
  <c r="M93" i="1"/>
  <c r="AM92" i="1"/>
  <c r="AU137" i="4"/>
  <c r="AH92" i="1"/>
  <c r="AR92" i="1" s="1"/>
  <c r="AF92" i="1"/>
  <c r="AQ92" i="1" s="1"/>
  <c r="AE92" i="1"/>
  <c r="AD92" i="1"/>
  <c r="AO92" i="1" s="1"/>
  <c r="AB92" i="1"/>
  <c r="Q92" i="1"/>
  <c r="M92" i="1"/>
  <c r="AM91" i="1"/>
  <c r="AU136" i="4"/>
  <c r="AH91" i="1"/>
  <c r="AR91" i="1" s="1"/>
  <c r="AF91" i="1"/>
  <c r="AQ91" i="1" s="1"/>
  <c r="AE91" i="1"/>
  <c r="AP91" i="1" s="1"/>
  <c r="AD91" i="1"/>
  <c r="AO91" i="1" s="1"/>
  <c r="AB91" i="1"/>
  <c r="Q91" i="1"/>
  <c r="M91" i="1"/>
  <c r="AM90" i="1"/>
  <c r="AU135" i="4"/>
  <c r="AH90" i="1"/>
  <c r="AR90" i="1" s="1"/>
  <c r="AF90" i="1"/>
  <c r="AE90" i="1"/>
  <c r="AP90" i="1" s="1"/>
  <c r="AD90" i="1"/>
  <c r="AO90" i="1" s="1"/>
  <c r="AB90" i="1"/>
  <c r="Q90" i="1"/>
  <c r="M90" i="1"/>
  <c r="AM89" i="1"/>
  <c r="AU134" i="4"/>
  <c r="AH89" i="1"/>
  <c r="AR89" i="1" s="1"/>
  <c r="AF89" i="1"/>
  <c r="AQ89" i="1" s="1"/>
  <c r="AE89" i="1"/>
  <c r="AP89" i="1" s="1"/>
  <c r="AD89" i="1"/>
  <c r="AO89" i="1" s="1"/>
  <c r="AB89" i="1"/>
  <c r="Q89" i="1"/>
  <c r="M89" i="1"/>
  <c r="AM88" i="1"/>
  <c r="AU133" i="4"/>
  <c r="AH88" i="1"/>
  <c r="AR88" i="1" s="1"/>
  <c r="AF88" i="1"/>
  <c r="AQ88" i="1" s="1"/>
  <c r="AE88" i="1"/>
  <c r="AP88" i="1" s="1"/>
  <c r="AD88" i="1"/>
  <c r="AO88" i="1" s="1"/>
  <c r="AB88" i="1"/>
  <c r="Q88" i="1"/>
  <c r="M88" i="1"/>
  <c r="AM87" i="1"/>
  <c r="AU132" i="4"/>
  <c r="AH87" i="1"/>
  <c r="AR87" i="1" s="1"/>
  <c r="AF87" i="1"/>
  <c r="AQ87" i="1" s="1"/>
  <c r="AE87" i="1"/>
  <c r="AP87" i="1" s="1"/>
  <c r="AD87" i="1"/>
  <c r="AO87" i="1" s="1"/>
  <c r="AB87" i="1"/>
  <c r="Q87" i="1"/>
  <c r="M87" i="1"/>
  <c r="AM86" i="1"/>
  <c r="AU131" i="4"/>
  <c r="AH86" i="1"/>
  <c r="AR86" i="1" s="1"/>
  <c r="AF86" i="1"/>
  <c r="AE86" i="1"/>
  <c r="AP86" i="1" s="1"/>
  <c r="AD86" i="1"/>
  <c r="AO86" i="1" s="1"/>
  <c r="AB86" i="1"/>
  <c r="Q86" i="1"/>
  <c r="M86" i="1"/>
  <c r="AM85" i="1"/>
  <c r="AU130" i="4"/>
  <c r="AH85" i="1"/>
  <c r="AR85" i="1" s="1"/>
  <c r="AF85" i="1"/>
  <c r="AQ85" i="1" s="1"/>
  <c r="AE85" i="1"/>
  <c r="AP85" i="1" s="1"/>
  <c r="AD85" i="1"/>
  <c r="AO85" i="1" s="1"/>
  <c r="AB85" i="1"/>
  <c r="Q85" i="1"/>
  <c r="M85" i="1"/>
  <c r="AM84" i="1"/>
  <c r="AU129" i="4"/>
  <c r="AH84" i="1"/>
  <c r="AR84" i="1" s="1"/>
  <c r="AF84" i="1"/>
  <c r="AQ84" i="1" s="1"/>
  <c r="AE84" i="1"/>
  <c r="AD84" i="1"/>
  <c r="AO84" i="1" s="1"/>
  <c r="AB84" i="1"/>
  <c r="Q84" i="1"/>
  <c r="M84" i="1"/>
  <c r="AM83" i="1"/>
  <c r="AU128" i="4"/>
  <c r="AH83" i="1"/>
  <c r="AR83" i="1" s="1"/>
  <c r="AF83" i="1"/>
  <c r="AQ83" i="1" s="1"/>
  <c r="AE83" i="1"/>
  <c r="AP83" i="1" s="1"/>
  <c r="AD83" i="1"/>
  <c r="AO83" i="1" s="1"/>
  <c r="AB83" i="1"/>
  <c r="Q83" i="1"/>
  <c r="M83" i="1"/>
  <c r="AM82" i="1"/>
  <c r="AU127" i="4"/>
  <c r="AH82" i="1"/>
  <c r="AR82" i="1" s="1"/>
  <c r="AF82" i="1"/>
  <c r="AQ82" i="1" s="1"/>
  <c r="AE82" i="1"/>
  <c r="AP82" i="1" s="1"/>
  <c r="AD82" i="1"/>
  <c r="AO82" i="1" s="1"/>
  <c r="AB82" i="1"/>
  <c r="Q82" i="1"/>
  <c r="M82" i="1"/>
  <c r="AM81" i="1"/>
  <c r="AU126" i="4"/>
  <c r="AH81" i="1"/>
  <c r="AR81" i="1" s="1"/>
  <c r="AF81" i="1"/>
  <c r="AQ81" i="1" s="1"/>
  <c r="AE81" i="1"/>
  <c r="AD81" i="1"/>
  <c r="AO81" i="1" s="1"/>
  <c r="AB81" i="1"/>
  <c r="Q81" i="1"/>
  <c r="M81" i="1"/>
  <c r="AM80" i="1"/>
  <c r="AU125" i="4"/>
  <c r="AH80" i="1"/>
  <c r="AR80" i="1" s="1"/>
  <c r="AF80" i="1"/>
  <c r="AE80" i="1"/>
  <c r="AP80" i="1" s="1"/>
  <c r="AD80" i="1"/>
  <c r="AO80" i="1" s="1"/>
  <c r="AB80" i="1"/>
  <c r="Q80" i="1"/>
  <c r="M80" i="1"/>
  <c r="AM79" i="1"/>
  <c r="AU124" i="4"/>
  <c r="AH79" i="1"/>
  <c r="AR79" i="1" s="1"/>
  <c r="AF79" i="1"/>
  <c r="AQ79" i="1" s="1"/>
  <c r="AE79" i="1"/>
  <c r="AD79" i="1"/>
  <c r="AO79" i="1" s="1"/>
  <c r="AB79" i="1"/>
  <c r="Q79" i="1"/>
  <c r="M79" i="1"/>
  <c r="AM78" i="1"/>
  <c r="AU121" i="4"/>
  <c r="AH78" i="1"/>
  <c r="AR78" i="1" s="1"/>
  <c r="AF78" i="1"/>
  <c r="AQ78" i="1" s="1"/>
  <c r="AE78" i="1"/>
  <c r="AP78" i="1" s="1"/>
  <c r="AD78" i="1"/>
  <c r="AO78" i="1" s="1"/>
  <c r="AB78" i="1"/>
  <c r="Q78" i="1"/>
  <c r="M78" i="1"/>
  <c r="AM77" i="1"/>
  <c r="AU120" i="4"/>
  <c r="AH77" i="1"/>
  <c r="AR77" i="1" s="1"/>
  <c r="AF77" i="1"/>
  <c r="AQ77" i="1" s="1"/>
  <c r="AE77" i="1"/>
  <c r="AP77" i="1" s="1"/>
  <c r="AD77" i="1"/>
  <c r="AO77" i="1" s="1"/>
  <c r="AB77" i="1"/>
  <c r="Q77" i="1"/>
  <c r="M77" i="1"/>
  <c r="AM76" i="1"/>
  <c r="AH76" i="1"/>
  <c r="AR76" i="1" s="1"/>
  <c r="AF76" i="1"/>
  <c r="AE76" i="1"/>
  <c r="AP76" i="1" s="1"/>
  <c r="AD76" i="1"/>
  <c r="AO76" i="1" s="1"/>
  <c r="AB76" i="1"/>
  <c r="Q76" i="1"/>
  <c r="M76" i="1"/>
  <c r="AM75" i="1"/>
  <c r="AH75" i="1"/>
  <c r="AR75" i="1" s="1"/>
  <c r="AF75" i="1"/>
  <c r="AQ75" i="1" s="1"/>
  <c r="AE75" i="1"/>
  <c r="AD75" i="1"/>
  <c r="AO75" i="1" s="1"/>
  <c r="AB75" i="1"/>
  <c r="Q75" i="1"/>
  <c r="M75" i="1"/>
  <c r="AM74" i="1"/>
  <c r="AU117" i="4"/>
  <c r="AH74" i="1"/>
  <c r="AR74" i="1" s="1"/>
  <c r="AF74" i="1"/>
  <c r="AQ74" i="1" s="1"/>
  <c r="AE74" i="1"/>
  <c r="AP74" i="1" s="1"/>
  <c r="AD74" i="1"/>
  <c r="AO74" i="1" s="1"/>
  <c r="AB74" i="1"/>
  <c r="Q74" i="1"/>
  <c r="M74" i="1"/>
  <c r="AM73" i="1"/>
  <c r="AU116" i="4"/>
  <c r="AH73" i="1"/>
  <c r="AR73" i="1" s="1"/>
  <c r="AF73" i="1"/>
  <c r="AQ73" i="1" s="1"/>
  <c r="AE73" i="1"/>
  <c r="AP73" i="1" s="1"/>
  <c r="AD73" i="1"/>
  <c r="AO73" i="1" s="1"/>
  <c r="AB73" i="1"/>
  <c r="Q73" i="1"/>
  <c r="M73" i="1"/>
  <c r="AM72" i="1"/>
  <c r="AU115" i="4"/>
  <c r="AH72" i="1"/>
  <c r="AR72" i="1" s="1"/>
  <c r="AF72" i="1"/>
  <c r="AE72" i="1"/>
  <c r="AP72" i="1" s="1"/>
  <c r="AD72" i="1"/>
  <c r="AO72" i="1" s="1"/>
  <c r="AB72" i="1"/>
  <c r="Q72" i="1"/>
  <c r="M72" i="1"/>
  <c r="AM71" i="1"/>
  <c r="AU114" i="4"/>
  <c r="AH71" i="1"/>
  <c r="AR71" i="1" s="1"/>
  <c r="AF71" i="1"/>
  <c r="AQ71" i="1" s="1"/>
  <c r="AE71" i="1"/>
  <c r="AD71" i="1"/>
  <c r="AO71" i="1" s="1"/>
  <c r="AB71" i="1"/>
  <c r="Q71" i="1"/>
  <c r="M71" i="1"/>
  <c r="AM70" i="1"/>
  <c r="AU113" i="4"/>
  <c r="AH70" i="1"/>
  <c r="AR70" i="1" s="1"/>
  <c r="AF70" i="1"/>
  <c r="AQ70" i="1" s="1"/>
  <c r="AE70" i="1"/>
  <c r="AP70" i="1" s="1"/>
  <c r="AD70" i="1"/>
  <c r="AO70" i="1" s="1"/>
  <c r="AB70" i="1"/>
  <c r="Q70" i="1"/>
  <c r="M70" i="1"/>
  <c r="AM69" i="1"/>
  <c r="AU112" i="4"/>
  <c r="AH69" i="1"/>
  <c r="AR69" i="1" s="1"/>
  <c r="AF69" i="1"/>
  <c r="AQ69" i="1" s="1"/>
  <c r="AE69" i="1"/>
  <c r="AP69" i="1" s="1"/>
  <c r="AD69" i="1"/>
  <c r="AO69" i="1" s="1"/>
  <c r="AB69" i="1"/>
  <c r="Q69" i="1"/>
  <c r="M69" i="1"/>
  <c r="AM68" i="1"/>
  <c r="AU111" i="4"/>
  <c r="AH68" i="1"/>
  <c r="AR68" i="1" s="1"/>
  <c r="AF68" i="1"/>
  <c r="AE68" i="1"/>
  <c r="AP68" i="1" s="1"/>
  <c r="AD68" i="1"/>
  <c r="AO68" i="1" s="1"/>
  <c r="AB68" i="1"/>
  <c r="Q68" i="1"/>
  <c r="M68" i="1"/>
  <c r="AM67" i="1"/>
  <c r="AU110" i="4"/>
  <c r="AH67" i="1"/>
  <c r="AR67" i="1" s="1"/>
  <c r="AF67" i="1"/>
  <c r="AQ67" i="1" s="1"/>
  <c r="AE67" i="1"/>
  <c r="AD67" i="1"/>
  <c r="AO67" i="1" s="1"/>
  <c r="AB67" i="1"/>
  <c r="Q67" i="1"/>
  <c r="M67" i="1"/>
  <c r="AM66" i="1"/>
  <c r="AU109" i="4"/>
  <c r="AH66" i="1"/>
  <c r="AR66" i="1" s="1"/>
  <c r="AF66" i="1"/>
  <c r="AQ66" i="1" s="1"/>
  <c r="AE66" i="1"/>
  <c r="AP66" i="1" s="1"/>
  <c r="AD66" i="1"/>
  <c r="AO66" i="1" s="1"/>
  <c r="AB66" i="1"/>
  <c r="Q66" i="1"/>
  <c r="M66" i="1"/>
  <c r="AM65" i="1"/>
  <c r="AU108" i="4"/>
  <c r="AH65" i="1"/>
  <c r="AR65" i="1" s="1"/>
  <c r="AF65" i="1"/>
  <c r="AQ65" i="1" s="1"/>
  <c r="AE65" i="1"/>
  <c r="AP65" i="1" s="1"/>
  <c r="AD65" i="1"/>
  <c r="AO65" i="1" s="1"/>
  <c r="AB65" i="1"/>
  <c r="Q65" i="1"/>
  <c r="M65" i="1"/>
  <c r="AM64" i="1"/>
  <c r="AU107" i="4"/>
  <c r="AH64" i="1"/>
  <c r="AR64" i="1" s="1"/>
  <c r="AF64" i="1"/>
  <c r="AE64" i="1"/>
  <c r="AP64" i="1" s="1"/>
  <c r="AD64" i="1"/>
  <c r="AO64" i="1" s="1"/>
  <c r="AB64" i="1"/>
  <c r="Q64" i="1"/>
  <c r="M64" i="1"/>
  <c r="AM63" i="1"/>
  <c r="AU106" i="4"/>
  <c r="AH63" i="1"/>
  <c r="AR63" i="1" s="1"/>
  <c r="AF63" i="1"/>
  <c r="AQ63" i="1" s="1"/>
  <c r="AE63" i="1"/>
  <c r="AD63" i="1"/>
  <c r="AO63" i="1" s="1"/>
  <c r="AB63" i="1"/>
  <c r="Q63" i="1"/>
  <c r="M63" i="1"/>
  <c r="AM62" i="1"/>
  <c r="AU105" i="4"/>
  <c r="AH62" i="1"/>
  <c r="AR62" i="1" s="1"/>
  <c r="AF62" i="1"/>
  <c r="AQ62" i="1" s="1"/>
  <c r="AE62" i="1"/>
  <c r="AP62" i="1" s="1"/>
  <c r="AD62" i="1"/>
  <c r="AO62" i="1" s="1"/>
  <c r="AB62" i="1"/>
  <c r="Q62" i="1"/>
  <c r="M62" i="1"/>
  <c r="AM61" i="1"/>
  <c r="AU104" i="4"/>
  <c r="AH61" i="1"/>
  <c r="AR61" i="1" s="1"/>
  <c r="AF61" i="1"/>
  <c r="AQ61" i="1" s="1"/>
  <c r="AE61" i="1"/>
  <c r="AP61" i="1" s="1"/>
  <c r="AD61" i="1"/>
  <c r="AO61" i="1" s="1"/>
  <c r="AB61" i="1"/>
  <c r="Q61" i="1"/>
  <c r="M61" i="1"/>
  <c r="AM60" i="1"/>
  <c r="AU103" i="4"/>
  <c r="AH60" i="1"/>
  <c r="AR60" i="1" s="1"/>
  <c r="AF60" i="1"/>
  <c r="AE60" i="1"/>
  <c r="AP60" i="1" s="1"/>
  <c r="AD60" i="1"/>
  <c r="AO60" i="1" s="1"/>
  <c r="AB60" i="1"/>
  <c r="Q60" i="1"/>
  <c r="M60" i="1"/>
  <c r="AM59" i="1"/>
  <c r="AU102" i="4"/>
  <c r="AH59" i="1"/>
  <c r="AR59" i="1" s="1"/>
  <c r="AF59" i="1"/>
  <c r="AQ59" i="1" s="1"/>
  <c r="AE59" i="1"/>
  <c r="AD59" i="1"/>
  <c r="AO59" i="1" s="1"/>
  <c r="AB59" i="1"/>
  <c r="Q59" i="1"/>
  <c r="M59" i="1"/>
  <c r="AM58" i="1"/>
  <c r="AU101" i="4"/>
  <c r="AH58" i="1"/>
  <c r="AR58" i="1" s="1"/>
  <c r="AF58" i="1"/>
  <c r="AQ58" i="1" s="1"/>
  <c r="AE58" i="1"/>
  <c r="AP58" i="1" s="1"/>
  <c r="AD58" i="1"/>
  <c r="AO58" i="1" s="1"/>
  <c r="AB58" i="1"/>
  <c r="Q58" i="1"/>
  <c r="M58" i="1"/>
  <c r="AM57" i="1"/>
  <c r="AU100" i="4"/>
  <c r="AH57" i="1"/>
  <c r="AR57" i="1" s="1"/>
  <c r="AF57" i="1"/>
  <c r="AQ57" i="1" s="1"/>
  <c r="AE57" i="1"/>
  <c r="AD57" i="1"/>
  <c r="AO57" i="1" s="1"/>
  <c r="AB57" i="1"/>
  <c r="Q57" i="1"/>
  <c r="M57" i="1"/>
  <c r="AM56" i="1"/>
  <c r="AU99" i="4"/>
  <c r="AH56" i="1"/>
  <c r="AR56" i="1" s="1"/>
  <c r="AF56" i="1"/>
  <c r="AQ56" i="1" s="1"/>
  <c r="AE56" i="1"/>
  <c r="AP56" i="1" s="1"/>
  <c r="AD56" i="1"/>
  <c r="AO56" i="1" s="1"/>
  <c r="AB56" i="1"/>
  <c r="Q56" i="1"/>
  <c r="M56" i="1"/>
  <c r="AM55" i="1"/>
  <c r="AU98" i="4"/>
  <c r="AH55" i="1"/>
  <c r="AR55" i="1" s="1"/>
  <c r="AF55" i="1"/>
  <c r="AQ55" i="1" s="1"/>
  <c r="AE55" i="1"/>
  <c r="AP55" i="1" s="1"/>
  <c r="AD55" i="1"/>
  <c r="AO55" i="1" s="1"/>
  <c r="AB55" i="1"/>
  <c r="Q55" i="1"/>
  <c r="M55" i="1"/>
  <c r="AM54" i="1"/>
  <c r="AU97" i="4"/>
  <c r="AH54" i="1"/>
  <c r="AR54" i="1" s="1"/>
  <c r="AF54" i="1"/>
  <c r="AQ54" i="1" s="1"/>
  <c r="AE54" i="1"/>
  <c r="AP54" i="1" s="1"/>
  <c r="AD54" i="1"/>
  <c r="AO54" i="1" s="1"/>
  <c r="AB54" i="1"/>
  <c r="Q54" i="1"/>
  <c r="M54" i="1"/>
  <c r="AM53" i="1"/>
  <c r="AU96" i="4"/>
  <c r="AH53" i="1"/>
  <c r="AR53" i="1" s="1"/>
  <c r="AF53" i="1"/>
  <c r="AQ53" i="1" s="1"/>
  <c r="AE53" i="1"/>
  <c r="AD53" i="1"/>
  <c r="AO53" i="1" s="1"/>
  <c r="AB53" i="1"/>
  <c r="Q53" i="1"/>
  <c r="M53" i="1"/>
  <c r="AM52" i="1"/>
  <c r="AU95" i="4"/>
  <c r="AH52" i="1"/>
  <c r="AR52" i="1" s="1"/>
  <c r="AF52" i="1"/>
  <c r="AE52" i="1"/>
  <c r="AP52" i="1" s="1"/>
  <c r="AD52" i="1"/>
  <c r="AO52" i="1" s="1"/>
  <c r="AB52" i="1"/>
  <c r="Q52" i="1"/>
  <c r="M52" i="1"/>
  <c r="AM51" i="1"/>
  <c r="AU94" i="4"/>
  <c r="AH51" i="1"/>
  <c r="AR51" i="1" s="1"/>
  <c r="AF51" i="1"/>
  <c r="AQ51" i="1" s="1"/>
  <c r="AE51" i="1"/>
  <c r="AD51" i="1"/>
  <c r="AO51" i="1" s="1"/>
  <c r="AB51" i="1"/>
  <c r="Q51" i="1"/>
  <c r="M51" i="1"/>
  <c r="AM50" i="1"/>
  <c r="AU93" i="4"/>
  <c r="AH50" i="1"/>
  <c r="AR50" i="1" s="1"/>
  <c r="AF50" i="1"/>
  <c r="AQ50" i="1" s="1"/>
  <c r="AE50" i="1"/>
  <c r="AP50" i="1" s="1"/>
  <c r="AD50" i="1"/>
  <c r="AO50" i="1" s="1"/>
  <c r="AB50" i="1"/>
  <c r="Q50" i="1"/>
  <c r="M50" i="1"/>
  <c r="AM49" i="1"/>
  <c r="AU92" i="4"/>
  <c r="AH49" i="1"/>
  <c r="AR49" i="1" s="1"/>
  <c r="AF49" i="1"/>
  <c r="AQ49" i="1" s="1"/>
  <c r="AE49" i="1"/>
  <c r="AD49" i="1"/>
  <c r="AO49" i="1" s="1"/>
  <c r="AB49" i="1"/>
  <c r="Q49" i="1"/>
  <c r="M49" i="1"/>
  <c r="AM48" i="1"/>
  <c r="AU91" i="4"/>
  <c r="AH48" i="1"/>
  <c r="AR48" i="1" s="1"/>
  <c r="AF48" i="1"/>
  <c r="AQ48" i="1" s="1"/>
  <c r="AE48" i="1"/>
  <c r="AP48" i="1" s="1"/>
  <c r="AD48" i="1"/>
  <c r="AO48" i="1" s="1"/>
  <c r="AB48" i="1"/>
  <c r="Q48" i="1"/>
  <c r="M48" i="1"/>
  <c r="AM47" i="1"/>
  <c r="AU90" i="4"/>
  <c r="AH47" i="1"/>
  <c r="AR47" i="1" s="1"/>
  <c r="AF47" i="1"/>
  <c r="AQ47" i="1" s="1"/>
  <c r="AE47" i="1"/>
  <c r="AP47" i="1" s="1"/>
  <c r="AD47" i="1"/>
  <c r="AO47" i="1" s="1"/>
  <c r="AB47" i="1"/>
  <c r="Q47" i="1"/>
  <c r="M47" i="1"/>
  <c r="AM46" i="1"/>
  <c r="AU89" i="4"/>
  <c r="AH46" i="1"/>
  <c r="AR46" i="1" s="1"/>
  <c r="AF46" i="1"/>
  <c r="AE46" i="1"/>
  <c r="AP46" i="1" s="1"/>
  <c r="AD46" i="1"/>
  <c r="AO46" i="1" s="1"/>
  <c r="AB46" i="1"/>
  <c r="Q46" i="1"/>
  <c r="M46" i="1"/>
  <c r="AM45" i="1"/>
  <c r="AU88" i="4"/>
  <c r="AH45" i="1"/>
  <c r="AR45" i="1" s="1"/>
  <c r="AF45" i="1"/>
  <c r="AQ45" i="1" s="1"/>
  <c r="AE45" i="1"/>
  <c r="AP45" i="1" s="1"/>
  <c r="AD45" i="1"/>
  <c r="AO45" i="1" s="1"/>
  <c r="AB45" i="1"/>
  <c r="Q45" i="1"/>
  <c r="M45" i="1"/>
  <c r="AM44" i="1"/>
  <c r="AU87" i="4"/>
  <c r="AH44" i="1"/>
  <c r="AR44" i="1" s="1"/>
  <c r="AF44" i="1"/>
  <c r="AQ44" i="1" s="1"/>
  <c r="AE44" i="1"/>
  <c r="AP44" i="1" s="1"/>
  <c r="AD44" i="1"/>
  <c r="AO44" i="1" s="1"/>
  <c r="AB44" i="1"/>
  <c r="Q44" i="1"/>
  <c r="M44" i="1"/>
  <c r="AM43" i="1"/>
  <c r="AU86" i="4"/>
  <c r="AH43" i="1"/>
  <c r="AR43" i="1" s="1"/>
  <c r="AF43" i="1"/>
  <c r="AE43" i="1"/>
  <c r="AP43" i="1" s="1"/>
  <c r="AD43" i="1"/>
  <c r="AO43" i="1" s="1"/>
  <c r="AB43" i="1"/>
  <c r="Q43" i="1"/>
  <c r="M43" i="1"/>
  <c r="AM42" i="1"/>
  <c r="AU85" i="4"/>
  <c r="AP85" i="4"/>
  <c r="AH42" i="1"/>
  <c r="AR42" i="1" s="1"/>
  <c r="AF42" i="1"/>
  <c r="AQ42" i="1" s="1"/>
  <c r="AE42" i="1"/>
  <c r="AP42" i="1" s="1"/>
  <c r="AD42" i="1"/>
  <c r="AO42" i="1" s="1"/>
  <c r="AB42" i="1"/>
  <c r="AM41" i="1"/>
  <c r="AU84" i="4"/>
  <c r="AP84" i="4"/>
  <c r="AH41" i="1"/>
  <c r="AR41" i="1" s="1"/>
  <c r="AF41" i="1"/>
  <c r="AQ41" i="1" s="1"/>
  <c r="AE41" i="1"/>
  <c r="AD41" i="1"/>
  <c r="AO41" i="1" s="1"/>
  <c r="AB41" i="1"/>
  <c r="AM40" i="1"/>
  <c r="AU83" i="4"/>
  <c r="AP83" i="4"/>
  <c r="AH40" i="1"/>
  <c r="AR40" i="1" s="1"/>
  <c r="AF40" i="1"/>
  <c r="AQ40" i="1" s="1"/>
  <c r="AE40" i="1"/>
  <c r="AP40" i="1" s="1"/>
  <c r="AD40" i="1"/>
  <c r="AO40" i="1" s="1"/>
  <c r="AB40" i="1"/>
  <c r="AM39" i="1"/>
  <c r="AU82" i="4"/>
  <c r="AP82" i="4"/>
  <c r="AH39" i="1"/>
  <c r="AR39" i="1" s="1"/>
  <c r="AF39" i="1"/>
  <c r="AQ39" i="1" s="1"/>
  <c r="AE39" i="1"/>
  <c r="AP39" i="1" s="1"/>
  <c r="AD39" i="1"/>
  <c r="AO39" i="1" s="1"/>
  <c r="AB39" i="1"/>
  <c r="AM38" i="1"/>
  <c r="AU81" i="4"/>
  <c r="AP81" i="4"/>
  <c r="AH38" i="1"/>
  <c r="AR38" i="1" s="1"/>
  <c r="AF38" i="1"/>
  <c r="AE38" i="1"/>
  <c r="AP38" i="1" s="1"/>
  <c r="AD38" i="1"/>
  <c r="AO38" i="1" s="1"/>
  <c r="AB38" i="1"/>
  <c r="AM37" i="1"/>
  <c r="AU80" i="4"/>
  <c r="AP80" i="4"/>
  <c r="AH37" i="1"/>
  <c r="AR37" i="1" s="1"/>
  <c r="AF37" i="1"/>
  <c r="AQ37" i="1" s="1"/>
  <c r="AE37" i="1"/>
  <c r="AP37" i="1" s="1"/>
  <c r="AD37" i="1"/>
  <c r="AO37" i="1" s="1"/>
  <c r="AB37" i="1"/>
  <c r="AM36" i="1"/>
  <c r="AU79" i="4"/>
  <c r="AP79" i="4"/>
  <c r="AH36" i="1"/>
  <c r="AR36" i="1" s="1"/>
  <c r="AF36" i="1"/>
  <c r="AQ36" i="1" s="1"/>
  <c r="AE36" i="1"/>
  <c r="AP36" i="1" s="1"/>
  <c r="AD36" i="1"/>
  <c r="AO36" i="1" s="1"/>
  <c r="AB36" i="1"/>
  <c r="AM35" i="1"/>
  <c r="AU78" i="4"/>
  <c r="AP78" i="4"/>
  <c r="AH35" i="1"/>
  <c r="AR35" i="1" s="1"/>
  <c r="AF35" i="1"/>
  <c r="AE35" i="1"/>
  <c r="AP35" i="1" s="1"/>
  <c r="AD35" i="1"/>
  <c r="AO35" i="1" s="1"/>
  <c r="AB35" i="1"/>
  <c r="AM34" i="1"/>
  <c r="AU77" i="4"/>
  <c r="AP77" i="4"/>
  <c r="AH34" i="1"/>
  <c r="AR34" i="1" s="1"/>
  <c r="AF34" i="1"/>
  <c r="AQ34" i="1" s="1"/>
  <c r="AE34" i="1"/>
  <c r="AP34" i="1" s="1"/>
  <c r="AD34" i="1"/>
  <c r="AO34" i="1" s="1"/>
  <c r="AB34" i="1"/>
  <c r="AM33" i="1"/>
  <c r="AU76" i="4"/>
  <c r="AP76" i="4"/>
  <c r="AH33" i="1"/>
  <c r="AR33" i="1" s="1"/>
  <c r="AF33" i="1"/>
  <c r="AQ33" i="1" s="1"/>
  <c r="AE33" i="1"/>
  <c r="AD33" i="1"/>
  <c r="AO33" i="1" s="1"/>
  <c r="AB33" i="1"/>
  <c r="AM32" i="1"/>
  <c r="AU75" i="4"/>
  <c r="AP75" i="4"/>
  <c r="AH32" i="1"/>
  <c r="AR32" i="1" s="1"/>
  <c r="AF32" i="1"/>
  <c r="AQ32" i="1" s="1"/>
  <c r="AE32" i="1"/>
  <c r="AP32" i="1" s="1"/>
  <c r="AD32" i="1"/>
  <c r="AO32" i="1" s="1"/>
  <c r="AB32" i="1"/>
  <c r="AM31" i="1"/>
  <c r="AU74" i="4"/>
  <c r="AP74" i="4"/>
  <c r="AH31" i="1"/>
  <c r="AR31" i="1" s="1"/>
  <c r="AF31" i="1"/>
  <c r="AQ31" i="1" s="1"/>
  <c r="AE31" i="1"/>
  <c r="AP31" i="1" s="1"/>
  <c r="AD31" i="1"/>
  <c r="AO31" i="1" s="1"/>
  <c r="AB31" i="1"/>
  <c r="AM30" i="1"/>
  <c r="AU73" i="4"/>
  <c r="AP73" i="4"/>
  <c r="AH30" i="1"/>
  <c r="AR30" i="1" s="1"/>
  <c r="AF30" i="1"/>
  <c r="AQ30" i="1" s="1"/>
  <c r="AE30" i="1"/>
  <c r="AP30" i="1" s="1"/>
  <c r="AD30" i="1"/>
  <c r="AO30" i="1" s="1"/>
  <c r="AB30" i="1"/>
  <c r="AM29" i="1"/>
  <c r="AU72" i="4"/>
  <c r="AP72" i="4"/>
  <c r="AH29" i="1"/>
  <c r="AR29" i="1" s="1"/>
  <c r="AF29" i="1"/>
  <c r="AE29" i="1"/>
  <c r="AP29" i="1" s="1"/>
  <c r="AD29" i="1"/>
  <c r="AB29" i="1"/>
  <c r="AN94" i="1" l="1"/>
  <c r="AN121" i="1"/>
  <c r="AN117" i="1"/>
  <c r="AL114" i="1"/>
  <c r="AG114" i="1" s="1"/>
  <c r="V114" i="1" s="1"/>
  <c r="AL112" i="1"/>
  <c r="AN108" i="1"/>
  <c r="AL90" i="1"/>
  <c r="AG90" i="1" s="1"/>
  <c r="V90" i="1" s="1"/>
  <c r="AL81" i="1"/>
  <c r="AG81" i="1" s="1"/>
  <c r="V81" i="1" s="1"/>
  <c r="AN80" i="1"/>
  <c r="AN67" i="1"/>
  <c r="AL52" i="1"/>
  <c r="AG52" i="1" s="1"/>
  <c r="V52" i="1" s="1"/>
  <c r="AL34" i="1"/>
  <c r="AG34" i="1" s="1"/>
  <c r="V34" i="1" s="1"/>
  <c r="AL29" i="1"/>
  <c r="AG29" i="1" s="1"/>
  <c r="V29" i="1" s="1"/>
  <c r="AL116" i="1"/>
  <c r="AG116" i="1" s="1"/>
  <c r="V116" i="1" s="1"/>
  <c r="AN115" i="1"/>
  <c r="AN113" i="1"/>
  <c r="AN112" i="1"/>
  <c r="AN111" i="1"/>
  <c r="AL110" i="1"/>
  <c r="AG110" i="1" s="1"/>
  <c r="V110" i="1" s="1"/>
  <c r="AN107" i="1"/>
  <c r="AL105" i="1"/>
  <c r="AG105" i="1" s="1"/>
  <c r="AI105" i="1" s="1"/>
  <c r="AN103" i="1"/>
  <c r="AL100" i="1"/>
  <c r="AG100" i="1" s="1"/>
  <c r="V100" i="1" s="1"/>
  <c r="AL98" i="1"/>
  <c r="AN93" i="1"/>
  <c r="AL92" i="1"/>
  <c r="AG92" i="1" s="1"/>
  <c r="V92" i="1" s="1"/>
  <c r="AN87" i="1"/>
  <c r="AL84" i="1"/>
  <c r="AG84" i="1" s="1"/>
  <c r="V84" i="1" s="1"/>
  <c r="AN83" i="1"/>
  <c r="AN79" i="1"/>
  <c r="AN78" i="1"/>
  <c r="AN69" i="1"/>
  <c r="AN68" i="1"/>
  <c r="AN64" i="1"/>
  <c r="AN63" i="1"/>
  <c r="AN62" i="1"/>
  <c r="AN59" i="1"/>
  <c r="AL58" i="1"/>
  <c r="AG58" i="1" s="1"/>
  <c r="V58" i="1" s="1"/>
  <c r="AN54" i="1"/>
  <c r="AL50" i="1"/>
  <c r="AG50" i="1" s="1"/>
  <c r="AI50" i="1" s="1"/>
  <c r="AL48" i="1"/>
  <c r="AG48" i="1" s="1"/>
  <c r="V48" i="1" s="1"/>
  <c r="AL44" i="1"/>
  <c r="AG44" i="1" s="1"/>
  <c r="AL42" i="1"/>
  <c r="AG42" i="1" s="1"/>
  <c r="V42" i="1" s="1"/>
  <c r="AL41" i="1"/>
  <c r="AG41" i="1" s="1"/>
  <c r="AN41" i="1"/>
  <c r="AL40" i="1"/>
  <c r="AG40" i="1" s="1"/>
  <c r="V40" i="1" s="1"/>
  <c r="AN39" i="1"/>
  <c r="AL38" i="1"/>
  <c r="AG38" i="1" s="1"/>
  <c r="AI38" i="1" s="1"/>
  <c r="AA38" i="1" s="1"/>
  <c r="AN38" i="1"/>
  <c r="AL36" i="1"/>
  <c r="AG36" i="1" s="1"/>
  <c r="V36" i="1" s="1"/>
  <c r="AL33" i="1"/>
  <c r="AG33" i="1" s="1"/>
  <c r="V33" i="1" s="1"/>
  <c r="AN33" i="1"/>
  <c r="AL32" i="1"/>
  <c r="AG32" i="1" s="1"/>
  <c r="AI32" i="1" s="1"/>
  <c r="AA32" i="1" s="1"/>
  <c r="AN31" i="1"/>
  <c r="AN30" i="1"/>
  <c r="AN29" i="1"/>
  <c r="AQ43" i="1"/>
  <c r="AP79" i="1"/>
  <c r="AL97" i="1"/>
  <c r="AG97" i="1" s="1"/>
  <c r="V97" i="1" s="1"/>
  <c r="AL46" i="1"/>
  <c r="AG46" i="1" s="1"/>
  <c r="V46" i="1" s="1"/>
  <c r="AQ60" i="1"/>
  <c r="AP96" i="1"/>
  <c r="AL117" i="1"/>
  <c r="AG117" i="1" s="1"/>
  <c r="AI117" i="1" s="1"/>
  <c r="AL30" i="1"/>
  <c r="AG30" i="1" s="1"/>
  <c r="V30" i="1" s="1"/>
  <c r="AQ29" i="1"/>
  <c r="AP41" i="1"/>
  <c r="AL79" i="1"/>
  <c r="AG79" i="1" s="1"/>
  <c r="AL57" i="1"/>
  <c r="AG57" i="1" s="1"/>
  <c r="V57" i="1" s="1"/>
  <c r="AL85" i="1"/>
  <c r="AG85" i="1" s="1"/>
  <c r="V85" i="1" s="1"/>
  <c r="AL96" i="1"/>
  <c r="AG96" i="1" s="1"/>
  <c r="V96" i="1" s="1"/>
  <c r="AL68" i="1"/>
  <c r="AG68" i="1" s="1"/>
  <c r="V68" i="1" s="1"/>
  <c r="AP81" i="1"/>
  <c r="AL93" i="1"/>
  <c r="AG93" i="1" s="1"/>
  <c r="V93" i="1" s="1"/>
  <c r="AP106" i="1"/>
  <c r="AL106" i="1"/>
  <c r="AG106" i="1" s="1"/>
  <c r="AP111" i="1"/>
  <c r="AQ117" i="1"/>
  <c r="AP33" i="1"/>
  <c r="AQ35" i="1"/>
  <c r="AL59" i="1"/>
  <c r="AG59" i="1" s="1"/>
  <c r="AL64" i="1"/>
  <c r="AG64" i="1" s="1"/>
  <c r="V64" i="1" s="1"/>
  <c r="AL101" i="1"/>
  <c r="AG101" i="1" s="1"/>
  <c r="V101" i="1" s="1"/>
  <c r="AL39" i="1"/>
  <c r="AG39" i="1" s="1"/>
  <c r="AP51" i="1"/>
  <c r="AP53" i="1"/>
  <c r="AL83" i="1"/>
  <c r="AG83" i="1" s="1"/>
  <c r="V83" i="1" s="1"/>
  <c r="AL104" i="1"/>
  <c r="AG104" i="1" s="1"/>
  <c r="V104" i="1" s="1"/>
  <c r="AL121" i="1"/>
  <c r="AG121" i="1" s="1"/>
  <c r="V121" i="1" s="1"/>
  <c r="AL37" i="1"/>
  <c r="AG37" i="1" s="1"/>
  <c r="AI37" i="1" s="1"/>
  <c r="AA37" i="1" s="1"/>
  <c r="AQ38" i="1"/>
  <c r="AL45" i="1"/>
  <c r="AG45" i="1" s="1"/>
  <c r="V45" i="1" s="1"/>
  <c r="AQ46" i="1"/>
  <c r="AL47" i="1"/>
  <c r="AG47" i="1" s="1"/>
  <c r="AL49" i="1"/>
  <c r="AG49" i="1" s="1"/>
  <c r="V49" i="1" s="1"/>
  <c r="AL51" i="1"/>
  <c r="AG51" i="1" s="1"/>
  <c r="AQ52" i="1"/>
  <c r="AL53" i="1"/>
  <c r="AG53" i="1" s="1"/>
  <c r="V53" i="1" s="1"/>
  <c r="AL61" i="1"/>
  <c r="AG61" i="1" s="1"/>
  <c r="V61" i="1" s="1"/>
  <c r="AL63" i="1"/>
  <c r="AG63" i="1" s="1"/>
  <c r="V63" i="1" s="1"/>
  <c r="AQ64" i="1"/>
  <c r="AL65" i="1"/>
  <c r="AG65" i="1" s="1"/>
  <c r="V65" i="1" s="1"/>
  <c r="AL67" i="1"/>
  <c r="AG67" i="1" s="1"/>
  <c r="AQ68" i="1"/>
  <c r="AL72" i="1"/>
  <c r="AG72" i="1" s="1"/>
  <c r="V72" i="1" s="1"/>
  <c r="AP75" i="1"/>
  <c r="AL80" i="1"/>
  <c r="AG80" i="1" s="1"/>
  <c r="V80" i="1" s="1"/>
  <c r="AL89" i="1"/>
  <c r="AG89" i="1" s="1"/>
  <c r="V89" i="1" s="1"/>
  <c r="AP104" i="1"/>
  <c r="AL108" i="1"/>
  <c r="AG108" i="1" s="1"/>
  <c r="AL109" i="1"/>
  <c r="AG109" i="1" s="1"/>
  <c r="AP49" i="1"/>
  <c r="AL55" i="1"/>
  <c r="AG55" i="1" s="1"/>
  <c r="V55" i="1" s="1"/>
  <c r="AP63" i="1"/>
  <c r="AP67" i="1"/>
  <c r="AL69" i="1"/>
  <c r="AG69" i="1" s="1"/>
  <c r="V69" i="1" s="1"/>
  <c r="AL76" i="1"/>
  <c r="AG76" i="1" s="1"/>
  <c r="V76" i="1" s="1"/>
  <c r="AL88" i="1"/>
  <c r="AG88" i="1" s="1"/>
  <c r="V88" i="1" s="1"/>
  <c r="AL113" i="1"/>
  <c r="AG113" i="1" s="1"/>
  <c r="V113" i="1" s="1"/>
  <c r="AP121" i="1"/>
  <c r="AO29" i="1"/>
  <c r="AL43" i="1"/>
  <c r="AG43" i="1" s="1"/>
  <c r="AN45" i="1"/>
  <c r="AP57" i="1"/>
  <c r="AP59" i="1"/>
  <c r="AN61" i="1"/>
  <c r="AN70" i="1"/>
  <c r="AP71" i="1"/>
  <c r="AL77" i="1"/>
  <c r="AG77" i="1" s="1"/>
  <c r="AI77" i="1" s="1"/>
  <c r="AQ80" i="1"/>
  <c r="AP84" i="1"/>
  <c r="AQ90" i="1"/>
  <c r="AN99" i="1"/>
  <c r="AG112" i="1"/>
  <c r="AI112" i="1" s="1"/>
  <c r="AL118" i="1"/>
  <c r="AG118" i="1" s="1"/>
  <c r="AL120" i="1"/>
  <c r="AG120" i="1" s="1"/>
  <c r="AL86" i="1"/>
  <c r="AG86" i="1" s="1"/>
  <c r="AQ86" i="1"/>
  <c r="AL102" i="1"/>
  <c r="AG102" i="1" s="1"/>
  <c r="V102" i="1" s="1"/>
  <c r="AN104" i="1"/>
  <c r="AN109" i="1"/>
  <c r="AN71" i="1"/>
  <c r="AL71" i="1"/>
  <c r="AG71" i="1" s="1"/>
  <c r="V71" i="1" s="1"/>
  <c r="AN72" i="1"/>
  <c r="AQ72" i="1"/>
  <c r="AL73" i="1"/>
  <c r="AG73" i="1" s="1"/>
  <c r="V73" i="1" s="1"/>
  <c r="AN75" i="1"/>
  <c r="AL75" i="1"/>
  <c r="AG75" i="1" s="1"/>
  <c r="V75" i="1" s="1"/>
  <c r="AN76" i="1"/>
  <c r="AQ76" i="1"/>
  <c r="AN77" i="1"/>
  <c r="AN82" i="1"/>
  <c r="AN92" i="1"/>
  <c r="AP92" i="1"/>
  <c r="AN105" i="1"/>
  <c r="AN56" i="1"/>
  <c r="AN34" i="1"/>
  <c r="AN43" i="1"/>
  <c r="AN47" i="1"/>
  <c r="AN50" i="1"/>
  <c r="AN52" i="1"/>
  <c r="AN57" i="1"/>
  <c r="AN81" i="1"/>
  <c r="AN86" i="1"/>
  <c r="AN100" i="1"/>
  <c r="AN101" i="1"/>
  <c r="AN116" i="1"/>
  <c r="AN35" i="1"/>
  <c r="AN37" i="1"/>
  <c r="AN42" i="1"/>
  <c r="AN46" i="1"/>
  <c r="AN49" i="1"/>
  <c r="AN88" i="1"/>
  <c r="AN96" i="1"/>
  <c r="AN97" i="1"/>
  <c r="AN98" i="1"/>
  <c r="AN120" i="1"/>
  <c r="AN32" i="1"/>
  <c r="AN36" i="1"/>
  <c r="AN40" i="1"/>
  <c r="AN44" i="1"/>
  <c r="AN48" i="1"/>
  <c r="AL66" i="1"/>
  <c r="AG66" i="1" s="1"/>
  <c r="AI66" i="1" s="1"/>
  <c r="AL31" i="1"/>
  <c r="AG31" i="1" s="1"/>
  <c r="V31" i="1" s="1"/>
  <c r="AL35" i="1"/>
  <c r="AG35" i="1" s="1"/>
  <c r="V35" i="1" s="1"/>
  <c r="AN51" i="1"/>
  <c r="AL54" i="1"/>
  <c r="AG54" i="1" s="1"/>
  <c r="AI54" i="1" s="1"/>
  <c r="AN55" i="1"/>
  <c r="AL60" i="1"/>
  <c r="AG60" i="1" s="1"/>
  <c r="AN65" i="1"/>
  <c r="AL70" i="1"/>
  <c r="AG70" i="1" s="1"/>
  <c r="AN74" i="1"/>
  <c r="AL82" i="1"/>
  <c r="AG82" i="1" s="1"/>
  <c r="AN119" i="1"/>
  <c r="AL56" i="1"/>
  <c r="AG56" i="1" s="1"/>
  <c r="AN58" i="1"/>
  <c r="AL74" i="1"/>
  <c r="AG74" i="1" s="1"/>
  <c r="V74" i="1" s="1"/>
  <c r="AN91" i="1"/>
  <c r="AL99" i="1"/>
  <c r="AG99" i="1" s="1"/>
  <c r="AN53" i="1"/>
  <c r="AN60" i="1"/>
  <c r="AL62" i="1"/>
  <c r="AG62" i="1" s="1"/>
  <c r="V62" i="1" s="1"/>
  <c r="AN66" i="1"/>
  <c r="AN73" i="1"/>
  <c r="AL78" i="1"/>
  <c r="AG78" i="1" s="1"/>
  <c r="V78" i="1" s="1"/>
  <c r="AL87" i="1"/>
  <c r="AG87" i="1" s="1"/>
  <c r="AL94" i="1"/>
  <c r="AG94" i="1" s="1"/>
  <c r="AN84" i="1"/>
  <c r="AL103" i="1"/>
  <c r="AG103" i="1" s="1"/>
  <c r="V103" i="1" s="1"/>
  <c r="AL107" i="1"/>
  <c r="AG107" i="1" s="1"/>
  <c r="V107" i="1" s="1"/>
  <c r="AL111" i="1"/>
  <c r="AG111" i="1" s="1"/>
  <c r="V111" i="1" s="1"/>
  <c r="AL115" i="1"/>
  <c r="AG115" i="1" s="1"/>
  <c r="V115" i="1" s="1"/>
  <c r="AN118" i="1"/>
  <c r="AN85" i="1"/>
  <c r="AN89" i="1"/>
  <c r="AL91" i="1"/>
  <c r="AG91" i="1" s="1"/>
  <c r="V91" i="1" s="1"/>
  <c r="AN95" i="1"/>
  <c r="AG98" i="1"/>
  <c r="V98" i="1" s="1"/>
  <c r="AN102" i="1"/>
  <c r="AN90" i="1"/>
  <c r="AL95" i="1"/>
  <c r="AG95" i="1" s="1"/>
  <c r="AI95" i="1" s="1"/>
  <c r="AN106" i="1"/>
  <c r="AN110" i="1"/>
  <c r="AN114" i="1"/>
  <c r="AL119" i="1"/>
  <c r="AG119" i="1" s="1"/>
  <c r="V119" i="1" s="1"/>
  <c r="BG76" i="4" l="1"/>
  <c r="V66" i="1"/>
  <c r="V50" i="1"/>
  <c r="V95" i="1"/>
  <c r="BG140" i="4" s="1"/>
  <c r="V79" i="1"/>
  <c r="BG124" i="4" s="1"/>
  <c r="V39" i="1"/>
  <c r="BG82" i="4" s="1"/>
  <c r="V82" i="1"/>
  <c r="BG127" i="4" s="1"/>
  <c r="BG143" i="4"/>
  <c r="BG104" i="4"/>
  <c r="BG83" i="4"/>
  <c r="V112" i="1"/>
  <c r="BG157" i="4" s="1"/>
  <c r="V38" i="1"/>
  <c r="BG81" i="4" s="1"/>
  <c r="V94" i="1"/>
  <c r="BG139" i="4" s="1"/>
  <c r="V60" i="1"/>
  <c r="BG103" i="4" s="1"/>
  <c r="V44" i="1"/>
  <c r="BG87" i="4" s="1"/>
  <c r="V109" i="1"/>
  <c r="BG154" i="4" s="1"/>
  <c r="V77" i="1"/>
  <c r="V67" i="1"/>
  <c r="BG110" i="4" s="1"/>
  <c r="V51" i="1"/>
  <c r="BG94" i="4" s="1"/>
  <c r="BG138" i="4"/>
  <c r="BG91" i="4"/>
  <c r="V108" i="1"/>
  <c r="BG153" i="4" s="1"/>
  <c r="V87" i="1"/>
  <c r="BG132" i="4" s="1"/>
  <c r="V41" i="1"/>
  <c r="BG84" i="4" s="1"/>
  <c r="V37" i="1"/>
  <c r="V106" i="1"/>
  <c r="BG151" i="4" s="1"/>
  <c r="V56" i="1"/>
  <c r="BG99" i="4" s="1"/>
  <c r="V105" i="1"/>
  <c r="BG150" i="4" s="1"/>
  <c r="V47" i="1"/>
  <c r="BG90" i="4" s="1"/>
  <c r="BG73" i="4"/>
  <c r="BG126" i="4"/>
  <c r="V120" i="1"/>
  <c r="BG165" i="4" s="1"/>
  <c r="V70" i="1"/>
  <c r="BG113" i="4" s="1"/>
  <c r="V54" i="1"/>
  <c r="BG97" i="4" s="1"/>
  <c r="V99" i="1"/>
  <c r="BG144" i="4" s="1"/>
  <c r="V32" i="1"/>
  <c r="BG75" i="4" s="1"/>
  <c r="V118" i="1"/>
  <c r="BG163" i="4" s="1"/>
  <c r="V86" i="1"/>
  <c r="BG131" i="4" s="1"/>
  <c r="V117" i="1"/>
  <c r="BG162" i="4" s="1"/>
  <c r="V59" i="1"/>
  <c r="BG102" i="4" s="1"/>
  <c r="V43" i="1"/>
  <c r="BG86" i="4" s="1"/>
  <c r="AS38" i="1"/>
  <c r="AS66" i="1"/>
  <c r="E224" i="1"/>
  <c r="A224" i="1" s="1"/>
  <c r="AA117" i="1"/>
  <c r="E219" i="1"/>
  <c r="A219" i="1" s="1"/>
  <c r="AA112" i="1"/>
  <c r="E212" i="1"/>
  <c r="A212" i="1" s="1"/>
  <c r="AA105" i="1"/>
  <c r="AI100" i="1"/>
  <c r="AS100" i="1"/>
  <c r="E202" i="1"/>
  <c r="A202" i="1" s="1"/>
  <c r="AA95" i="1"/>
  <c r="E184" i="1"/>
  <c r="A184" i="1" s="1"/>
  <c r="AA77" i="1"/>
  <c r="E173" i="1"/>
  <c r="A173" i="1" s="1"/>
  <c r="AA66" i="1"/>
  <c r="E161" i="1"/>
  <c r="A161" i="1" s="1"/>
  <c r="AA54" i="1"/>
  <c r="BG95" i="4"/>
  <c r="AS52" i="1"/>
  <c r="E157" i="1"/>
  <c r="A157" i="1" s="1"/>
  <c r="AA50" i="1"/>
  <c r="AS44" i="1"/>
  <c r="AS112" i="1"/>
  <c r="AI110" i="1"/>
  <c r="AS110" i="1"/>
  <c r="BG134" i="4"/>
  <c r="AS89" i="1"/>
  <c r="BG125" i="4"/>
  <c r="AS80" i="1"/>
  <c r="AI65" i="1"/>
  <c r="AS65" i="1"/>
  <c r="AI58" i="1"/>
  <c r="AS58" i="1"/>
  <c r="BG85" i="4"/>
  <c r="AS42" i="1"/>
  <c r="BG160" i="4"/>
  <c r="AS115" i="1"/>
  <c r="BG114" i="4"/>
  <c r="AS71" i="1"/>
  <c r="BG133" i="4"/>
  <c r="AS88" i="1"/>
  <c r="BG96" i="4"/>
  <c r="AS53" i="1"/>
  <c r="BG92" i="4"/>
  <c r="AS49" i="1"/>
  <c r="AI104" i="1"/>
  <c r="AS104" i="1"/>
  <c r="BG141" i="4"/>
  <c r="AS96" i="1"/>
  <c r="BG159" i="4"/>
  <c r="AS114" i="1"/>
  <c r="BG156" i="4"/>
  <c r="AS111" i="1"/>
  <c r="BG105" i="4"/>
  <c r="AS62" i="1"/>
  <c r="AI31" i="1"/>
  <c r="AA31" i="1" s="1"/>
  <c r="AS31" i="1"/>
  <c r="AI73" i="1"/>
  <c r="AS73" i="1"/>
  <c r="AI76" i="1"/>
  <c r="AS76" i="1"/>
  <c r="AI55" i="1"/>
  <c r="AS55" i="1"/>
  <c r="BG115" i="4"/>
  <c r="AS72" i="1"/>
  <c r="BG128" i="4"/>
  <c r="AS83" i="1"/>
  <c r="AI101" i="1"/>
  <c r="AS101" i="1"/>
  <c r="BG130" i="4"/>
  <c r="AS85" i="1"/>
  <c r="BG89" i="4"/>
  <c r="AS46" i="1"/>
  <c r="AI84" i="1"/>
  <c r="AS84" i="1"/>
  <c r="AI116" i="1"/>
  <c r="AS116" i="1"/>
  <c r="BG135" i="4"/>
  <c r="AS90" i="1"/>
  <c r="AI91" i="1"/>
  <c r="AS91" i="1"/>
  <c r="AI74" i="1"/>
  <c r="AS74" i="1"/>
  <c r="AI119" i="1"/>
  <c r="AS119" i="1"/>
  <c r="BG152" i="4"/>
  <c r="AS107" i="1"/>
  <c r="BG121" i="4"/>
  <c r="AS78" i="1"/>
  <c r="AI102" i="1"/>
  <c r="AS102" i="1"/>
  <c r="BG112" i="4"/>
  <c r="AS69" i="1"/>
  <c r="BG106" i="4"/>
  <c r="AS63" i="1"/>
  <c r="AI64" i="1"/>
  <c r="AS64" i="1"/>
  <c r="BG100" i="4"/>
  <c r="AS57" i="1"/>
  <c r="AI97" i="1"/>
  <c r="AS97" i="1"/>
  <c r="BG72" i="4"/>
  <c r="AS29" i="1"/>
  <c r="BG148" i="4"/>
  <c r="AS103" i="1"/>
  <c r="BG78" i="4"/>
  <c r="AS35" i="1"/>
  <c r="AI75" i="1"/>
  <c r="AS75" i="1"/>
  <c r="BG158" i="4"/>
  <c r="AS113" i="1"/>
  <c r="BG88" i="4"/>
  <c r="AS45" i="1"/>
  <c r="BG166" i="4"/>
  <c r="AS121" i="1"/>
  <c r="BG111" i="4"/>
  <c r="AS68" i="1"/>
  <c r="AI36" i="1"/>
  <c r="AA36" i="1" s="1"/>
  <c r="AS36" i="1"/>
  <c r="BG137" i="4"/>
  <c r="AS92" i="1"/>
  <c r="BG77" i="4"/>
  <c r="AS34" i="1"/>
  <c r="AS70" i="1"/>
  <c r="AS33" i="1"/>
  <c r="AS106" i="1"/>
  <c r="AS41" i="1"/>
  <c r="AS43" i="1"/>
  <c r="AS108" i="1"/>
  <c r="AS30" i="1"/>
  <c r="AS39" i="1"/>
  <c r="AS67" i="1"/>
  <c r="AS54" i="1"/>
  <c r="AS77" i="1"/>
  <c r="AS109" i="1"/>
  <c r="AS48" i="1"/>
  <c r="AS40" i="1"/>
  <c r="AS99" i="1"/>
  <c r="AS120" i="1"/>
  <c r="AS50" i="1"/>
  <c r="AS87" i="1"/>
  <c r="AS86" i="1"/>
  <c r="AS59" i="1"/>
  <c r="AS56" i="1"/>
  <c r="AS117" i="1"/>
  <c r="AS60" i="1"/>
  <c r="AS32" i="1"/>
  <c r="AS95" i="1"/>
  <c r="AS105" i="1"/>
  <c r="AS118" i="1"/>
  <c r="AS93" i="1"/>
  <c r="AS81" i="1"/>
  <c r="AS79" i="1"/>
  <c r="AS82" i="1"/>
  <c r="AS98" i="1"/>
  <c r="AS37" i="1"/>
  <c r="AS61" i="1"/>
  <c r="AS47" i="1"/>
  <c r="AS94" i="1"/>
  <c r="AS51" i="1"/>
  <c r="AI118" i="1"/>
  <c r="BG155" i="4"/>
  <c r="BG142" i="4"/>
  <c r="BG116" i="4"/>
  <c r="BG147" i="4"/>
  <c r="AI96" i="1"/>
  <c r="AI79" i="1"/>
  <c r="AI72" i="1"/>
  <c r="AI57" i="1"/>
  <c r="BG93" i="4"/>
  <c r="AI46" i="1"/>
  <c r="BG161" i="4"/>
  <c r="AI114" i="1"/>
  <c r="AI113" i="1"/>
  <c r="AI108" i="1"/>
  <c r="AI103" i="1"/>
  <c r="BG146" i="4"/>
  <c r="AI92" i="1"/>
  <c r="BG129" i="4"/>
  <c r="BG118" i="4"/>
  <c r="AI71" i="1"/>
  <c r="AI67" i="1"/>
  <c r="AI60" i="1"/>
  <c r="AI59" i="1"/>
  <c r="AI51" i="1"/>
  <c r="AI47" i="1"/>
  <c r="AI34" i="1"/>
  <c r="AA34" i="1" s="1"/>
  <c r="AI121" i="1"/>
  <c r="AI120" i="1"/>
  <c r="BG164" i="4"/>
  <c r="AI115" i="1"/>
  <c r="AI111" i="1"/>
  <c r="AI109" i="1"/>
  <c r="AI107" i="1"/>
  <c r="AI106" i="1"/>
  <c r="BG149" i="4"/>
  <c r="BG145" i="4"/>
  <c r="AI99" i="1"/>
  <c r="AI98" i="1"/>
  <c r="AI94" i="1"/>
  <c r="AI93" i="1"/>
  <c r="AI90" i="1"/>
  <c r="AI89" i="1"/>
  <c r="AI88" i="1"/>
  <c r="AI86" i="1"/>
  <c r="AI85" i="1"/>
  <c r="AI83" i="1"/>
  <c r="AI82" i="1"/>
  <c r="AI81" i="1"/>
  <c r="AI80" i="1"/>
  <c r="BG119" i="4"/>
  <c r="AI70" i="1"/>
  <c r="AI68" i="1"/>
  <c r="BG109" i="4"/>
  <c r="BG108" i="4"/>
  <c r="BG107" i="4"/>
  <c r="AI63" i="1"/>
  <c r="AI61" i="1"/>
  <c r="BG101" i="4"/>
  <c r="AI56" i="1"/>
  <c r="BG98" i="4"/>
  <c r="AI53" i="1"/>
  <c r="AI52" i="1"/>
  <c r="AI49" i="1"/>
  <c r="AI43" i="1"/>
  <c r="AI42" i="1"/>
  <c r="AI39" i="1"/>
  <c r="AA39" i="1" s="1"/>
  <c r="BG79" i="4"/>
  <c r="AI35" i="1"/>
  <c r="AA35" i="1" s="1"/>
  <c r="BG74" i="4"/>
  <c r="AI30" i="1"/>
  <c r="AA30" i="1" s="1"/>
  <c r="AI29" i="1"/>
  <c r="AA29" i="1" s="1"/>
  <c r="BG120" i="4"/>
  <c r="AI69" i="1"/>
  <c r="AI33" i="1"/>
  <c r="AA33" i="1" s="1"/>
  <c r="BG117" i="4"/>
  <c r="AI41" i="1"/>
  <c r="AA41" i="1" s="1"/>
  <c r="AI48" i="1"/>
  <c r="BG80" i="4"/>
  <c r="BG136" i="4"/>
  <c r="AI87" i="1"/>
  <c r="AI62" i="1"/>
  <c r="AI45" i="1"/>
  <c r="AI44" i="1"/>
  <c r="AI78" i="1"/>
  <c r="AI40" i="1"/>
  <c r="AA40" i="1" s="1"/>
  <c r="AD11" i="1"/>
  <c r="G13" i="1"/>
  <c r="AC10" i="1"/>
  <c r="AK27" i="1"/>
  <c r="AU70" i="4" s="1"/>
  <c r="AJ27" i="1"/>
  <c r="AP70" i="4" s="1"/>
  <c r="AD28" i="1"/>
  <c r="AO28" i="1" s="1"/>
  <c r="AD122" i="1"/>
  <c r="AO122" i="1" s="1"/>
  <c r="AD123" i="1"/>
  <c r="AO123" i="1" s="1"/>
  <c r="AD124" i="1"/>
  <c r="AO124" i="1" s="1"/>
  <c r="AD125" i="1"/>
  <c r="AO125" i="1" s="1"/>
  <c r="AD126" i="1"/>
  <c r="AO126" i="1" s="1"/>
  <c r="AD27" i="1"/>
  <c r="AO27" i="1" l="1"/>
  <c r="E225" i="1"/>
  <c r="A225" i="1" s="1"/>
  <c r="AA118" i="1"/>
  <c r="E223" i="1"/>
  <c r="A223" i="1" s="1"/>
  <c r="AA116" i="1"/>
  <c r="E222" i="1"/>
  <c r="A222" i="1" s="1"/>
  <c r="AA115" i="1"/>
  <c r="E221" i="1"/>
  <c r="A221" i="1" s="1"/>
  <c r="AA114" i="1"/>
  <c r="E220" i="1"/>
  <c r="A220" i="1" s="1"/>
  <c r="AA113" i="1"/>
  <c r="E218" i="1"/>
  <c r="A218" i="1" s="1"/>
  <c r="AA111" i="1"/>
  <c r="E217" i="1"/>
  <c r="A217" i="1" s="1"/>
  <c r="AA110" i="1"/>
  <c r="E216" i="1"/>
  <c r="A216" i="1" s="1"/>
  <c r="AA109" i="1"/>
  <c r="E215" i="1"/>
  <c r="A215" i="1" s="1"/>
  <c r="AA108" i="1"/>
  <c r="E214" i="1"/>
  <c r="A214" i="1" s="1"/>
  <c r="AA107" i="1"/>
  <c r="E213" i="1"/>
  <c r="A213" i="1" s="1"/>
  <c r="AA106" i="1"/>
  <c r="E211" i="1"/>
  <c r="A211" i="1" s="1"/>
  <c r="AA104" i="1"/>
  <c r="E210" i="1"/>
  <c r="A210" i="1" s="1"/>
  <c r="AA103" i="1"/>
  <c r="E209" i="1"/>
  <c r="A209" i="1" s="1"/>
  <c r="AA102" i="1"/>
  <c r="E208" i="1"/>
  <c r="A208" i="1" s="1"/>
  <c r="AA101" i="1"/>
  <c r="E207" i="1"/>
  <c r="A207" i="1" s="1"/>
  <c r="AA100" i="1"/>
  <c r="E206" i="1"/>
  <c r="A206" i="1" s="1"/>
  <c r="AA99" i="1"/>
  <c r="E205" i="1"/>
  <c r="A205" i="1" s="1"/>
  <c r="AA98" i="1"/>
  <c r="E204" i="1"/>
  <c r="A204" i="1" s="1"/>
  <c r="AA97" i="1"/>
  <c r="E203" i="1"/>
  <c r="A203" i="1" s="1"/>
  <c r="AA96" i="1"/>
  <c r="E201" i="1"/>
  <c r="A201" i="1" s="1"/>
  <c r="AA94" i="1"/>
  <c r="E200" i="1"/>
  <c r="A200" i="1" s="1"/>
  <c r="AA93" i="1"/>
  <c r="E199" i="1"/>
  <c r="A199" i="1" s="1"/>
  <c r="AA92" i="1"/>
  <c r="E198" i="1"/>
  <c r="A198" i="1" s="1"/>
  <c r="AA91" i="1"/>
  <c r="E197" i="1"/>
  <c r="A197" i="1" s="1"/>
  <c r="AA90" i="1"/>
  <c r="E196" i="1"/>
  <c r="A196" i="1" s="1"/>
  <c r="AA89" i="1"/>
  <c r="E195" i="1"/>
  <c r="A195" i="1" s="1"/>
  <c r="AA88" i="1"/>
  <c r="E194" i="1"/>
  <c r="A194" i="1" s="1"/>
  <c r="AA87" i="1"/>
  <c r="E193" i="1"/>
  <c r="A193" i="1" s="1"/>
  <c r="AA86" i="1"/>
  <c r="E192" i="1"/>
  <c r="A192" i="1" s="1"/>
  <c r="AA85" i="1"/>
  <c r="E191" i="1"/>
  <c r="A191" i="1" s="1"/>
  <c r="AA84" i="1"/>
  <c r="E190" i="1"/>
  <c r="A190" i="1" s="1"/>
  <c r="AA83" i="1"/>
  <c r="E189" i="1"/>
  <c r="A189" i="1" s="1"/>
  <c r="AA82" i="1"/>
  <c r="E188" i="1"/>
  <c r="A188" i="1" s="1"/>
  <c r="AA81" i="1"/>
  <c r="E187" i="1"/>
  <c r="A187" i="1" s="1"/>
  <c r="AA80" i="1"/>
  <c r="E186" i="1"/>
  <c r="A186" i="1" s="1"/>
  <c r="AA79" i="1"/>
  <c r="E185" i="1"/>
  <c r="A185" i="1" s="1"/>
  <c r="AA78" i="1"/>
  <c r="E183" i="1"/>
  <c r="A183" i="1" s="1"/>
  <c r="AA76" i="1"/>
  <c r="E182" i="1"/>
  <c r="A182" i="1" s="1"/>
  <c r="AA75" i="1"/>
  <c r="E181" i="1"/>
  <c r="A181" i="1" s="1"/>
  <c r="AA74" i="1"/>
  <c r="E180" i="1"/>
  <c r="A180" i="1" s="1"/>
  <c r="AA73" i="1"/>
  <c r="E179" i="1"/>
  <c r="A179" i="1" s="1"/>
  <c r="AA72" i="1"/>
  <c r="E178" i="1"/>
  <c r="A178" i="1" s="1"/>
  <c r="AA71" i="1"/>
  <c r="E177" i="1"/>
  <c r="A177" i="1" s="1"/>
  <c r="AA70" i="1"/>
  <c r="E176" i="1"/>
  <c r="A176" i="1" s="1"/>
  <c r="AA69" i="1"/>
  <c r="E175" i="1"/>
  <c r="A175" i="1" s="1"/>
  <c r="AA68" i="1"/>
  <c r="E174" i="1"/>
  <c r="A174" i="1" s="1"/>
  <c r="AA67" i="1"/>
  <c r="E172" i="1"/>
  <c r="A172" i="1" s="1"/>
  <c r="AA65" i="1"/>
  <c r="E171" i="1"/>
  <c r="A171" i="1" s="1"/>
  <c r="AA64" i="1"/>
  <c r="E170" i="1"/>
  <c r="A170" i="1" s="1"/>
  <c r="AA63" i="1"/>
  <c r="E169" i="1"/>
  <c r="A169" i="1" s="1"/>
  <c r="AA62" i="1"/>
  <c r="E168" i="1"/>
  <c r="A168" i="1" s="1"/>
  <c r="AA61" i="1"/>
  <c r="E167" i="1"/>
  <c r="A167" i="1" s="1"/>
  <c r="AA60" i="1"/>
  <c r="E166" i="1"/>
  <c r="A166" i="1" s="1"/>
  <c r="AA59" i="1"/>
  <c r="E165" i="1"/>
  <c r="A165" i="1" s="1"/>
  <c r="AA58" i="1"/>
  <c r="E164" i="1"/>
  <c r="A164" i="1" s="1"/>
  <c r="AA57" i="1"/>
  <c r="E163" i="1"/>
  <c r="A163" i="1" s="1"/>
  <c r="AA56" i="1"/>
  <c r="E162" i="1"/>
  <c r="A162" i="1" s="1"/>
  <c r="AA55" i="1"/>
  <c r="E160" i="1"/>
  <c r="A160" i="1" s="1"/>
  <c r="AA53" i="1"/>
  <c r="E159" i="1"/>
  <c r="A159" i="1" s="1"/>
  <c r="AA52" i="1"/>
  <c r="E158" i="1"/>
  <c r="A158" i="1" s="1"/>
  <c r="AA51" i="1"/>
  <c r="E156" i="1"/>
  <c r="A156" i="1" s="1"/>
  <c r="AA49" i="1"/>
  <c r="E155" i="1"/>
  <c r="A155" i="1" s="1"/>
  <c r="AA48" i="1"/>
  <c r="E154" i="1"/>
  <c r="A154" i="1" s="1"/>
  <c r="AA47" i="1"/>
  <c r="E153" i="1"/>
  <c r="A153" i="1" s="1"/>
  <c r="AA46" i="1"/>
  <c r="E152" i="1"/>
  <c r="A152" i="1" s="1"/>
  <c r="AA45" i="1"/>
  <c r="E151" i="1"/>
  <c r="A151" i="1" s="1"/>
  <c r="AA44" i="1"/>
  <c r="E150" i="1"/>
  <c r="A150" i="1" s="1"/>
  <c r="AA43" i="1"/>
  <c r="E149" i="1"/>
  <c r="A149" i="1" s="1"/>
  <c r="AA42" i="1"/>
  <c r="E226" i="1"/>
  <c r="A226" i="1" s="1"/>
  <c r="AA119" i="1"/>
  <c r="E228" i="1"/>
  <c r="A228" i="1" s="1"/>
  <c r="AA121" i="1"/>
  <c r="E227" i="1"/>
  <c r="A227" i="1" s="1"/>
  <c r="AA120" i="1"/>
  <c r="AL27" i="1"/>
  <c r="AG27" i="1" s="1"/>
  <c r="E132" i="1"/>
  <c r="A132" i="1" s="1"/>
  <c r="AB28" i="1"/>
  <c r="AE28" i="1"/>
  <c r="AP28" i="1" s="1"/>
  <c r="AF28" i="1"/>
  <c r="AQ28" i="1" s="1"/>
  <c r="AH28" i="1"/>
  <c r="AR28" i="1" s="1"/>
  <c r="AP71" i="4"/>
  <c r="AU71" i="4"/>
  <c r="AM28" i="1"/>
  <c r="AB122" i="1"/>
  <c r="AE122" i="1"/>
  <c r="AP122" i="1" s="1"/>
  <c r="AF122" i="1"/>
  <c r="AQ122" i="1" s="1"/>
  <c r="AH122" i="1"/>
  <c r="AR122" i="1" s="1"/>
  <c r="AU167" i="4"/>
  <c r="AM122" i="1"/>
  <c r="AB123" i="1"/>
  <c r="AE123" i="1"/>
  <c r="AP123" i="1" s="1"/>
  <c r="AF123" i="1"/>
  <c r="AH123" i="1"/>
  <c r="AR123" i="1" s="1"/>
  <c r="AU168" i="4"/>
  <c r="AM123" i="1"/>
  <c r="AB124" i="1"/>
  <c r="AE124" i="1"/>
  <c r="AP124" i="1" s="1"/>
  <c r="AF124" i="1"/>
  <c r="AQ124" i="1" s="1"/>
  <c r="AH124" i="1"/>
  <c r="AR124" i="1" s="1"/>
  <c r="AU169" i="4"/>
  <c r="AM124" i="1"/>
  <c r="AB125" i="1"/>
  <c r="AE125" i="1"/>
  <c r="AP125" i="1" s="1"/>
  <c r="AF125" i="1"/>
  <c r="AQ125" i="1" s="1"/>
  <c r="AH125" i="1"/>
  <c r="AR125" i="1" s="1"/>
  <c r="AU170" i="4"/>
  <c r="AM125" i="1"/>
  <c r="AB126" i="1"/>
  <c r="AE126" i="1"/>
  <c r="AP126" i="1" s="1"/>
  <c r="AF126" i="1"/>
  <c r="AQ126" i="1" s="1"/>
  <c r="AH126" i="1"/>
  <c r="AR126" i="1" s="1"/>
  <c r="AU171" i="4"/>
  <c r="AM126" i="1"/>
  <c r="AN126" i="1" l="1"/>
  <c r="AL123" i="1"/>
  <c r="AG123" i="1" s="1"/>
  <c r="AI123" i="1" s="1"/>
  <c r="AA123" i="1" s="1"/>
  <c r="AL122" i="1"/>
  <c r="AG122" i="1" s="1"/>
  <c r="AI122" i="1" s="1"/>
  <c r="AA122" i="1" s="1"/>
  <c r="AN122" i="1"/>
  <c r="AL126" i="1"/>
  <c r="AG126" i="1" s="1"/>
  <c r="AI126" i="1" s="1"/>
  <c r="AA126" i="1" s="1"/>
  <c r="AL125" i="1"/>
  <c r="AG125" i="1" s="1"/>
  <c r="AI125" i="1" s="1"/>
  <c r="AA125" i="1" s="1"/>
  <c r="AL124" i="1"/>
  <c r="AG124" i="1" s="1"/>
  <c r="AI124" i="1" s="1"/>
  <c r="AA124" i="1" s="1"/>
  <c r="AL28" i="1"/>
  <c r="AQ123" i="1"/>
  <c r="AN124" i="1"/>
  <c r="AN125" i="1"/>
  <c r="AN28" i="1"/>
  <c r="AN123" i="1"/>
  <c r="V126" i="1" l="1"/>
  <c r="V125" i="1"/>
  <c r="V122" i="1"/>
  <c r="V124" i="1"/>
  <c r="V123" i="1"/>
  <c r="AG28" i="1"/>
  <c r="AS126" i="1"/>
  <c r="AS122" i="1"/>
  <c r="AS124" i="1"/>
  <c r="AS125" i="1"/>
  <c r="AS123" i="1"/>
  <c r="AR6" i="4"/>
  <c r="AB4" i="1"/>
  <c r="Q9" i="4" s="1"/>
  <c r="AB2" i="1"/>
  <c r="Q7" i="4" s="1"/>
  <c r="Q5" i="4"/>
  <c r="AS28" i="1" l="1"/>
  <c r="V28" i="1"/>
  <c r="C5" i="1"/>
  <c r="AX13" i="1" l="1"/>
  <c r="BB13" i="1" s="1"/>
  <c r="AK13" i="1"/>
  <c r="AC13" i="1"/>
  <c r="AD13" i="1" s="1"/>
  <c r="AU13" i="1" l="1"/>
  <c r="AL13" i="1"/>
  <c r="AM13" i="1"/>
  <c r="AN13" i="1"/>
  <c r="AR13" i="1"/>
  <c r="AO13" i="1"/>
  <c r="AS13" i="1"/>
  <c r="AP13" i="1"/>
  <c r="AT13" i="1"/>
  <c r="AQ13" i="1"/>
  <c r="AG13" i="1"/>
  <c r="AF13" i="1"/>
  <c r="AI13" i="1"/>
  <c r="AE13" i="1"/>
  <c r="AH13" i="1"/>
  <c r="AY13" i="1"/>
  <c r="AZ13" i="1"/>
  <c r="BA13" i="1"/>
  <c r="E141" i="1"/>
  <c r="A141" i="1" s="1"/>
  <c r="E142" i="1"/>
  <c r="A142" i="1" s="1"/>
  <c r="E143" i="1"/>
  <c r="A143" i="1" s="1"/>
  <c r="E144" i="1"/>
  <c r="A144" i="1" s="1"/>
  <c r="E145" i="1"/>
  <c r="A145" i="1" s="1"/>
  <c r="E146" i="1"/>
  <c r="A146" i="1" s="1"/>
  <c r="E147" i="1"/>
  <c r="A147" i="1" s="1"/>
  <c r="E148" i="1"/>
  <c r="A148" i="1" s="1"/>
  <c r="E229" i="1"/>
  <c r="A229" i="1" s="1"/>
  <c r="E230" i="1"/>
  <c r="A230" i="1" s="1"/>
  <c r="E231" i="1"/>
  <c r="A231" i="1" s="1"/>
  <c r="E232" i="1"/>
  <c r="A232" i="1" s="1"/>
  <c r="AB27" i="1"/>
  <c r="AE27" i="1"/>
  <c r="Q115" i="2"/>
  <c r="R115" i="2" s="1"/>
  <c r="Z115" i="2" s="1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AF27" i="1"/>
  <c r="AF7" i="1"/>
  <c r="AM27" i="1"/>
  <c r="AP27" i="1" l="1"/>
  <c r="V27" i="1"/>
  <c r="AJ14" i="1"/>
  <c r="AV14" i="1"/>
  <c r="AV13" i="1"/>
  <c r="AJ13" i="1"/>
  <c r="BC13" i="1"/>
  <c r="BC14" i="1" s="1"/>
  <c r="AC11" i="1" s="1"/>
  <c r="R128" i="2"/>
  <c r="Z128" i="2" s="1"/>
  <c r="R125" i="2"/>
  <c r="Z125" i="2" s="1"/>
  <c r="R121" i="2"/>
  <c r="Z121" i="2" s="1"/>
  <c r="R117" i="2"/>
  <c r="Z117" i="2" s="1"/>
  <c r="R129" i="2"/>
  <c r="Z129" i="2" s="1"/>
  <c r="R124" i="2"/>
  <c r="Z124" i="2" s="1"/>
  <c r="R119" i="2"/>
  <c r="Z119" i="2" s="1"/>
  <c r="R127" i="2"/>
  <c r="Z127" i="2" s="1"/>
  <c r="R123" i="2"/>
  <c r="Z123" i="2" s="1"/>
  <c r="R118" i="2"/>
  <c r="Z118" i="2" s="1"/>
  <c r="R130" i="2"/>
  <c r="Z130" i="2" s="1"/>
  <c r="R126" i="2"/>
  <c r="Z126" i="2" s="1"/>
  <c r="R122" i="2"/>
  <c r="Z122" i="2" s="1"/>
  <c r="R120" i="2"/>
  <c r="Z120" i="2" s="1"/>
  <c r="R116" i="2"/>
  <c r="Z116" i="2" s="1"/>
  <c r="AQ27" i="1"/>
  <c r="AB3" i="1" l="1"/>
  <c r="E234" i="1"/>
  <c r="Q122" i="1"/>
  <c r="Q123" i="1"/>
  <c r="Q124" i="1"/>
  <c r="Q125" i="1"/>
  <c r="Q126" i="1"/>
  <c r="M122" i="1"/>
  <c r="M123" i="1"/>
  <c r="M124" i="1"/>
  <c r="M125" i="1"/>
  <c r="M126" i="1"/>
  <c r="K2" i="2"/>
  <c r="Q8" i="4" l="1"/>
  <c r="K8" i="2"/>
  <c r="K9" i="2"/>
  <c r="E139" i="1"/>
  <c r="A139" i="1" s="1"/>
  <c r="E233" i="1"/>
  <c r="A233" i="1" s="1"/>
  <c r="BG168" i="4"/>
  <c r="BG170" i="4"/>
  <c r="BG171" i="4"/>
  <c r="BG169" i="4"/>
  <c r="BG167" i="4"/>
  <c r="AS27" i="1"/>
  <c r="K3" i="2"/>
  <c r="E140" i="1" l="1"/>
  <c r="A140" i="1" s="1"/>
  <c r="E137" i="1"/>
  <c r="A137" i="1" s="1"/>
  <c r="E138" i="1"/>
  <c r="A138" i="1" s="1"/>
  <c r="AI28" i="1"/>
  <c r="AA28" i="1" s="1"/>
  <c r="K4" i="2"/>
  <c r="L3" i="2"/>
  <c r="AI7" i="1"/>
  <c r="AH7" i="1"/>
  <c r="AG7" i="1"/>
  <c r="S3" i="2"/>
  <c r="Q5" i="2"/>
  <c r="Q6" i="2"/>
  <c r="Q7" i="2"/>
  <c r="Q8" i="2"/>
  <c r="S8" i="2" s="1"/>
  <c r="Q9" i="2"/>
  <c r="Q10" i="2"/>
  <c r="Q11" i="2"/>
  <c r="Q12" i="2"/>
  <c r="Q13" i="2"/>
  <c r="Q14" i="2"/>
  <c r="Q15" i="2"/>
  <c r="Q16" i="2"/>
  <c r="R16" i="2" s="1"/>
  <c r="Z16" i="2" s="1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R48" i="2" s="1"/>
  <c r="Z48" i="2" s="1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R61" i="2" s="1"/>
  <c r="Z61" i="2" s="1"/>
  <c r="Q62" i="2"/>
  <c r="Q63" i="2"/>
  <c r="Q64" i="2"/>
  <c r="S64" i="2" s="1"/>
  <c r="Q65" i="2"/>
  <c r="R65" i="2" s="1"/>
  <c r="Z65" i="2" s="1"/>
  <c r="Q66" i="2"/>
  <c r="Q67" i="2"/>
  <c r="Q68" i="2"/>
  <c r="R68" i="2" s="1"/>
  <c r="Z68" i="2" s="1"/>
  <c r="Q69" i="2"/>
  <c r="Q70" i="2"/>
  <c r="Q71" i="2"/>
  <c r="Q72" i="2"/>
  <c r="S72" i="2" s="1"/>
  <c r="Q73" i="2"/>
  <c r="Q74" i="2"/>
  <c r="Q75" i="2"/>
  <c r="Q76" i="2"/>
  <c r="R76" i="2" s="1"/>
  <c r="Z76" i="2" s="1"/>
  <c r="Q77" i="2"/>
  <c r="R77" i="2" s="1"/>
  <c r="Z77" i="2" s="1"/>
  <c r="Q78" i="2"/>
  <c r="Q79" i="2"/>
  <c r="Q80" i="2"/>
  <c r="S80" i="2" s="1"/>
  <c r="Q81" i="2"/>
  <c r="R81" i="2" s="1"/>
  <c r="Z81" i="2" s="1"/>
  <c r="Q82" i="2"/>
  <c r="Q83" i="2"/>
  <c r="Q84" i="2"/>
  <c r="R84" i="2" s="1"/>
  <c r="Z84" i="2" s="1"/>
  <c r="Q85" i="2"/>
  <c r="Q86" i="2"/>
  <c r="Q87" i="2"/>
  <c r="Q88" i="2"/>
  <c r="S88" i="2" s="1"/>
  <c r="Q89" i="2"/>
  <c r="Q90" i="2"/>
  <c r="Q91" i="2"/>
  <c r="Q92" i="2"/>
  <c r="R92" i="2" s="1"/>
  <c r="Z92" i="2" s="1"/>
  <c r="Q93" i="2"/>
  <c r="R93" i="2" s="1"/>
  <c r="Z93" i="2" s="1"/>
  <c r="Q94" i="2"/>
  <c r="Q95" i="2"/>
  <c r="Q96" i="2"/>
  <c r="S96" i="2" s="1"/>
  <c r="Q97" i="2"/>
  <c r="Q98" i="2"/>
  <c r="R98" i="2" s="1"/>
  <c r="Z98" i="2" s="1"/>
  <c r="Q99" i="2"/>
  <c r="Q100" i="2"/>
  <c r="S100" i="2" s="1"/>
  <c r="Q101" i="2"/>
  <c r="Q102" i="2"/>
  <c r="R102" i="2" s="1"/>
  <c r="Z102" i="2" s="1"/>
  <c r="Q103" i="2"/>
  <c r="Q104" i="2"/>
  <c r="S104" i="2" s="1"/>
  <c r="Q105" i="2"/>
  <c r="Q106" i="2"/>
  <c r="R106" i="2" s="1"/>
  <c r="Z106" i="2" s="1"/>
  <c r="Q107" i="2"/>
  <c r="Q108" i="2"/>
  <c r="Q109" i="2"/>
  <c r="Q110" i="2"/>
  <c r="R110" i="2" s="1"/>
  <c r="Z110" i="2" s="1"/>
  <c r="Q111" i="2"/>
  <c r="Q112" i="2"/>
  <c r="S112" i="2" s="1"/>
  <c r="Q113" i="2"/>
  <c r="Q114" i="2"/>
  <c r="R114" i="2" s="1"/>
  <c r="Z114" i="2" s="1"/>
  <c r="Q4" i="2"/>
  <c r="AH27" i="1"/>
  <c r="AR27" i="1" s="1"/>
  <c r="AN27" i="1"/>
  <c r="AE7" i="1"/>
  <c r="AD7" i="1"/>
  <c r="AC7" i="1"/>
  <c r="AB7" i="1"/>
  <c r="B27" i="1"/>
  <c r="A70" i="4" s="1"/>
  <c r="Z27" i="1" l="1"/>
  <c r="Y28" i="1"/>
  <c r="T3" i="2"/>
  <c r="S127" i="2"/>
  <c r="S115" i="2"/>
  <c r="S117" i="2"/>
  <c r="S119" i="2"/>
  <c r="S123" i="2"/>
  <c r="S120" i="2"/>
  <c r="S128" i="2"/>
  <c r="S125" i="2"/>
  <c r="S129" i="2"/>
  <c r="S130" i="2"/>
  <c r="S126" i="2"/>
  <c r="S121" i="2"/>
  <c r="S124" i="2"/>
  <c r="S118" i="2"/>
  <c r="S122" i="2"/>
  <c r="S116" i="2"/>
  <c r="K5" i="2"/>
  <c r="L4" i="2"/>
  <c r="E135" i="1"/>
  <c r="A135" i="1" s="1"/>
  <c r="B134" i="1"/>
  <c r="Y134" i="1" s="1"/>
  <c r="AB5" i="1"/>
  <c r="AR5" i="4" s="1"/>
  <c r="G66" i="4" s="1"/>
  <c r="BG70" i="4"/>
  <c r="S90" i="2"/>
  <c r="S74" i="2"/>
  <c r="S54" i="2"/>
  <c r="S22" i="2"/>
  <c r="S89" i="2"/>
  <c r="S73" i="2"/>
  <c r="S25" i="2"/>
  <c r="S77" i="2"/>
  <c r="AA77" i="2" s="1"/>
  <c r="B28" i="1"/>
  <c r="A71" i="4" s="1"/>
  <c r="E133" i="1"/>
  <c r="A133" i="1" s="1"/>
  <c r="AI27" i="1"/>
  <c r="AA27" i="1" s="1"/>
  <c r="T112" i="2"/>
  <c r="T108" i="2"/>
  <c r="T104" i="2"/>
  <c r="T100" i="2"/>
  <c r="T96" i="2"/>
  <c r="S108" i="2"/>
  <c r="S93" i="2"/>
  <c r="AA93" i="2" s="1"/>
  <c r="S107" i="2"/>
  <c r="R107" i="2"/>
  <c r="Z107" i="2" s="1"/>
  <c r="T107" i="2"/>
  <c r="S95" i="2"/>
  <c r="R95" i="2"/>
  <c r="Z95" i="2" s="1"/>
  <c r="T95" i="2"/>
  <c r="S87" i="2"/>
  <c r="T87" i="2"/>
  <c r="R87" i="2"/>
  <c r="Z87" i="2" s="1"/>
  <c r="S75" i="2"/>
  <c r="R75" i="2"/>
  <c r="Z75" i="2" s="1"/>
  <c r="T75" i="2"/>
  <c r="S67" i="2"/>
  <c r="R67" i="2"/>
  <c r="Z67" i="2" s="1"/>
  <c r="T67" i="2"/>
  <c r="S59" i="2"/>
  <c r="R59" i="2"/>
  <c r="Z59" i="2" s="1"/>
  <c r="T59" i="2"/>
  <c r="R51" i="2"/>
  <c r="Z51" i="2" s="1"/>
  <c r="S51" i="2"/>
  <c r="T51" i="2"/>
  <c r="R43" i="2"/>
  <c r="Z43" i="2" s="1"/>
  <c r="S43" i="2"/>
  <c r="T43" i="2"/>
  <c r="R35" i="2"/>
  <c r="Z35" i="2" s="1"/>
  <c r="T35" i="2"/>
  <c r="S35" i="2"/>
  <c r="R27" i="2"/>
  <c r="Z27" i="2" s="1"/>
  <c r="S27" i="2"/>
  <c r="T27" i="2"/>
  <c r="R19" i="2"/>
  <c r="Z19" i="2" s="1"/>
  <c r="T19" i="2"/>
  <c r="S19" i="2"/>
  <c r="T15" i="2"/>
  <c r="S15" i="2"/>
  <c r="R15" i="2"/>
  <c r="Z15" i="2" s="1"/>
  <c r="S7" i="2"/>
  <c r="T7" i="2"/>
  <c r="R7" i="2"/>
  <c r="Z7" i="2" s="1"/>
  <c r="U3" i="2"/>
  <c r="T86" i="2"/>
  <c r="T89" i="2"/>
  <c r="T101" i="2"/>
  <c r="T105" i="2"/>
  <c r="T109" i="2"/>
  <c r="T70" i="2"/>
  <c r="T73" i="2"/>
  <c r="T113" i="2"/>
  <c r="T28" i="2"/>
  <c r="T34" i="2"/>
  <c r="T97" i="2"/>
  <c r="T85" i="2"/>
  <c r="T69" i="2"/>
  <c r="S103" i="2"/>
  <c r="T103" i="2"/>
  <c r="R103" i="2"/>
  <c r="Z103" i="2" s="1"/>
  <c r="T4" i="2"/>
  <c r="R4" i="2"/>
  <c r="Z4" i="2" s="1"/>
  <c r="S4" i="2"/>
  <c r="S111" i="2"/>
  <c r="R111" i="2"/>
  <c r="Z111" i="2" s="1"/>
  <c r="T111" i="2"/>
  <c r="S99" i="2"/>
  <c r="T99" i="2"/>
  <c r="R99" i="2"/>
  <c r="Z99" i="2" s="1"/>
  <c r="S91" i="2"/>
  <c r="R91" i="2"/>
  <c r="Z91" i="2" s="1"/>
  <c r="T91" i="2"/>
  <c r="S83" i="2"/>
  <c r="T83" i="2"/>
  <c r="R83" i="2"/>
  <c r="Z83" i="2" s="1"/>
  <c r="S79" i="2"/>
  <c r="R79" i="2"/>
  <c r="Z79" i="2" s="1"/>
  <c r="T79" i="2"/>
  <c r="S71" i="2"/>
  <c r="AA71" i="2" s="1"/>
  <c r="T71" i="2"/>
  <c r="R71" i="2"/>
  <c r="Z71" i="2" s="1"/>
  <c r="S63" i="2"/>
  <c r="R63" i="2"/>
  <c r="Z63" i="2" s="1"/>
  <c r="T63" i="2"/>
  <c r="R55" i="2"/>
  <c r="Z55" i="2" s="1"/>
  <c r="S55" i="2"/>
  <c r="T55" i="2"/>
  <c r="R47" i="2"/>
  <c r="Z47" i="2" s="1"/>
  <c r="S47" i="2"/>
  <c r="T47" i="2"/>
  <c r="R39" i="2"/>
  <c r="Z39" i="2" s="1"/>
  <c r="S39" i="2"/>
  <c r="T39" i="2"/>
  <c r="R31" i="2"/>
  <c r="Z31" i="2" s="1"/>
  <c r="S31" i="2"/>
  <c r="T31" i="2"/>
  <c r="R23" i="2"/>
  <c r="Z23" i="2" s="1"/>
  <c r="S23" i="2"/>
  <c r="T23" i="2"/>
  <c r="S11" i="2"/>
  <c r="AA11" i="2" s="1"/>
  <c r="T11" i="2"/>
  <c r="R11" i="2"/>
  <c r="Z11" i="2" s="1"/>
  <c r="R94" i="2"/>
  <c r="Z94" i="2" s="1"/>
  <c r="R90" i="2"/>
  <c r="Z90" i="2" s="1"/>
  <c r="AA90" i="2" s="1"/>
  <c r="R86" i="2"/>
  <c r="Z86" i="2" s="1"/>
  <c r="R82" i="2"/>
  <c r="Z82" i="2" s="1"/>
  <c r="R78" i="2"/>
  <c r="Z78" i="2" s="1"/>
  <c r="R74" i="2"/>
  <c r="Z74" i="2" s="1"/>
  <c r="AA74" i="2" s="1"/>
  <c r="R70" i="2"/>
  <c r="Z70" i="2" s="1"/>
  <c r="R66" i="2"/>
  <c r="Z66" i="2" s="1"/>
  <c r="R62" i="2"/>
  <c r="Z62" i="2" s="1"/>
  <c r="T58" i="2"/>
  <c r="R58" i="2"/>
  <c r="Z58" i="2" s="1"/>
  <c r="T54" i="2"/>
  <c r="R54" i="2"/>
  <c r="Z54" i="2" s="1"/>
  <c r="AA54" i="2" s="1"/>
  <c r="T50" i="2"/>
  <c r="R50" i="2"/>
  <c r="Z50" i="2" s="1"/>
  <c r="R46" i="2"/>
  <c r="Z46" i="2" s="1"/>
  <c r="S46" i="2"/>
  <c r="T46" i="2"/>
  <c r="S42" i="2"/>
  <c r="T42" i="2"/>
  <c r="T38" i="2"/>
  <c r="R38" i="2"/>
  <c r="Z38" i="2" s="1"/>
  <c r="R34" i="2"/>
  <c r="Z34" i="2" s="1"/>
  <c r="S34" i="2"/>
  <c r="R30" i="2"/>
  <c r="Z30" i="2" s="1"/>
  <c r="S30" i="2"/>
  <c r="T30" i="2"/>
  <c r="S26" i="2"/>
  <c r="T26" i="2"/>
  <c r="T22" i="2"/>
  <c r="R22" i="2"/>
  <c r="Z22" i="2" s="1"/>
  <c r="R18" i="2"/>
  <c r="Z18" i="2" s="1"/>
  <c r="S18" i="2"/>
  <c r="S14" i="2"/>
  <c r="T14" i="2"/>
  <c r="R10" i="2"/>
  <c r="Z10" i="2" s="1"/>
  <c r="S10" i="2"/>
  <c r="T10" i="2"/>
  <c r="R6" i="2"/>
  <c r="Z6" i="2" s="1"/>
  <c r="S6" i="2"/>
  <c r="T6" i="2"/>
  <c r="T114" i="2"/>
  <c r="S113" i="2"/>
  <c r="R112" i="2"/>
  <c r="Z112" i="2" s="1"/>
  <c r="AA112" i="2" s="1"/>
  <c r="T110" i="2"/>
  <c r="S109" i="2"/>
  <c r="R108" i="2"/>
  <c r="Z108" i="2" s="1"/>
  <c r="T106" i="2"/>
  <c r="S105" i="2"/>
  <c r="R104" i="2"/>
  <c r="Z104" i="2" s="1"/>
  <c r="AA104" i="2" s="1"/>
  <c r="T102" i="2"/>
  <c r="S101" i="2"/>
  <c r="R100" i="2"/>
  <c r="Z100" i="2" s="1"/>
  <c r="AA100" i="2" s="1"/>
  <c r="T98" i="2"/>
  <c r="S97" i="2"/>
  <c r="R96" i="2"/>
  <c r="Z96" i="2" s="1"/>
  <c r="AA96" i="2" s="1"/>
  <c r="AB96" i="2" s="1"/>
  <c r="S92" i="2"/>
  <c r="AA92" i="2" s="1"/>
  <c r="S86" i="2"/>
  <c r="AA86" i="2" s="1"/>
  <c r="AB86" i="2" s="1"/>
  <c r="T82" i="2"/>
  <c r="R80" i="2"/>
  <c r="Z80" i="2" s="1"/>
  <c r="AA80" i="2" s="1"/>
  <c r="S76" i="2"/>
  <c r="AA76" i="2" s="1"/>
  <c r="S70" i="2"/>
  <c r="T66" i="2"/>
  <c r="R64" i="2"/>
  <c r="Z64" i="2" s="1"/>
  <c r="AA64" i="2" s="1"/>
  <c r="S58" i="2"/>
  <c r="T18" i="2"/>
  <c r="S61" i="2"/>
  <c r="AA61" i="2" s="1"/>
  <c r="S57" i="2"/>
  <c r="T57" i="2"/>
  <c r="S53" i="2"/>
  <c r="T53" i="2"/>
  <c r="T49" i="2"/>
  <c r="R49" i="2"/>
  <c r="Z49" i="2" s="1"/>
  <c r="S49" i="2"/>
  <c r="T45" i="2"/>
  <c r="S45" i="2"/>
  <c r="T41" i="2"/>
  <c r="R41" i="2"/>
  <c r="Z41" i="2" s="1"/>
  <c r="T37" i="2"/>
  <c r="R37" i="2"/>
  <c r="Z37" i="2" s="1"/>
  <c r="S37" i="2"/>
  <c r="T33" i="2"/>
  <c r="R33" i="2"/>
  <c r="Z33" i="2" s="1"/>
  <c r="S33" i="2"/>
  <c r="T29" i="2"/>
  <c r="S29" i="2"/>
  <c r="T25" i="2"/>
  <c r="R25" i="2"/>
  <c r="Z25" i="2" s="1"/>
  <c r="T21" i="2"/>
  <c r="R21" i="2"/>
  <c r="Z21" i="2" s="1"/>
  <c r="S21" i="2"/>
  <c r="T17" i="2"/>
  <c r="R17" i="2"/>
  <c r="Z17" i="2" s="1"/>
  <c r="S17" i="2"/>
  <c r="R13" i="2"/>
  <c r="Z13" i="2" s="1"/>
  <c r="S13" i="2"/>
  <c r="T13" i="2"/>
  <c r="R9" i="2"/>
  <c r="Z9" i="2" s="1"/>
  <c r="S9" i="2"/>
  <c r="T9" i="2"/>
  <c r="R5" i="2"/>
  <c r="Z5" i="2" s="1"/>
  <c r="S5" i="2"/>
  <c r="T5" i="2"/>
  <c r="S114" i="2"/>
  <c r="AA114" i="2" s="1"/>
  <c r="R113" i="2"/>
  <c r="Z113" i="2" s="1"/>
  <c r="S110" i="2"/>
  <c r="AA110" i="2" s="1"/>
  <c r="AB110" i="2" s="1"/>
  <c r="R109" i="2"/>
  <c r="Z109" i="2" s="1"/>
  <c r="S106" i="2"/>
  <c r="AA106" i="2" s="1"/>
  <c r="AB106" i="2" s="1"/>
  <c r="R105" i="2"/>
  <c r="Z105" i="2" s="1"/>
  <c r="S102" i="2"/>
  <c r="AA102" i="2" s="1"/>
  <c r="AB102" i="2" s="1"/>
  <c r="R101" i="2"/>
  <c r="Z101" i="2" s="1"/>
  <c r="S98" i="2"/>
  <c r="AA98" i="2" s="1"/>
  <c r="R97" i="2"/>
  <c r="Z97" i="2" s="1"/>
  <c r="T94" i="2"/>
  <c r="R89" i="2"/>
  <c r="Z89" i="2" s="1"/>
  <c r="S85" i="2"/>
  <c r="S82" i="2"/>
  <c r="T81" i="2"/>
  <c r="T78" i="2"/>
  <c r="R73" i="2"/>
  <c r="Z73" i="2" s="1"/>
  <c r="S69" i="2"/>
  <c r="S66" i="2"/>
  <c r="T65" i="2"/>
  <c r="T62" i="2"/>
  <c r="R53" i="2"/>
  <c r="Z53" i="2" s="1"/>
  <c r="R45" i="2"/>
  <c r="Z45" i="2" s="1"/>
  <c r="R42" i="2"/>
  <c r="Z42" i="2" s="1"/>
  <c r="AA42" i="2" s="1"/>
  <c r="R14" i="2"/>
  <c r="Z14" i="2" s="1"/>
  <c r="T92" i="2"/>
  <c r="AB92" i="2" s="1"/>
  <c r="T88" i="2"/>
  <c r="T84" i="2"/>
  <c r="T80" i="2"/>
  <c r="T76" i="2"/>
  <c r="AB76" i="2" s="1"/>
  <c r="T72" i="2"/>
  <c r="T68" i="2"/>
  <c r="T64" i="2"/>
  <c r="R60" i="2"/>
  <c r="Z60" i="2" s="1"/>
  <c r="T60" i="2"/>
  <c r="R56" i="2"/>
  <c r="Z56" i="2" s="1"/>
  <c r="S56" i="2"/>
  <c r="T56" i="2"/>
  <c r="R52" i="2"/>
  <c r="Z52" i="2" s="1"/>
  <c r="S52" i="2"/>
  <c r="T52" i="2"/>
  <c r="S48" i="2"/>
  <c r="AA48" i="2" s="1"/>
  <c r="T48" i="2"/>
  <c r="S44" i="2"/>
  <c r="R44" i="2"/>
  <c r="Z44" i="2" s="1"/>
  <c r="S40" i="2"/>
  <c r="R40" i="2"/>
  <c r="Z40" i="2" s="1"/>
  <c r="T40" i="2"/>
  <c r="S36" i="2"/>
  <c r="R36" i="2"/>
  <c r="Z36" i="2" s="1"/>
  <c r="T36" i="2"/>
  <c r="S32" i="2"/>
  <c r="T32" i="2"/>
  <c r="S28" i="2"/>
  <c r="R28" i="2"/>
  <c r="Z28" i="2" s="1"/>
  <c r="S24" i="2"/>
  <c r="R24" i="2"/>
  <c r="Z24" i="2" s="1"/>
  <c r="T24" i="2"/>
  <c r="S20" i="2"/>
  <c r="R20" i="2"/>
  <c r="Z20" i="2" s="1"/>
  <c r="T20" i="2"/>
  <c r="S16" i="2"/>
  <c r="AA16" i="2" s="1"/>
  <c r="T16" i="2"/>
  <c r="T12" i="2"/>
  <c r="R12" i="2"/>
  <c r="Z12" i="2" s="1"/>
  <c r="S12" i="2"/>
  <c r="T8" i="2"/>
  <c r="R8" i="2"/>
  <c r="Z8" i="2" s="1"/>
  <c r="AA8" i="2" s="1"/>
  <c r="S94" i="2"/>
  <c r="T93" i="2"/>
  <c r="T90" i="2"/>
  <c r="R88" i="2"/>
  <c r="Z88" i="2" s="1"/>
  <c r="AA88" i="2" s="1"/>
  <c r="R85" i="2"/>
  <c r="Z85" i="2" s="1"/>
  <c r="S84" i="2"/>
  <c r="AA84" i="2" s="1"/>
  <c r="S81" i="2"/>
  <c r="AA81" i="2" s="1"/>
  <c r="S78" i="2"/>
  <c r="AA78" i="2" s="1"/>
  <c r="AB78" i="2" s="1"/>
  <c r="T77" i="2"/>
  <c r="AB77" i="2" s="1"/>
  <c r="T74" i="2"/>
  <c r="R72" i="2"/>
  <c r="Z72" i="2" s="1"/>
  <c r="AA72" i="2" s="1"/>
  <c r="AB72" i="2" s="1"/>
  <c r="R69" i="2"/>
  <c r="Z69" i="2" s="1"/>
  <c r="S68" i="2"/>
  <c r="AA68" i="2" s="1"/>
  <c r="AB68" i="2" s="1"/>
  <c r="S65" i="2"/>
  <c r="AA65" i="2" s="1"/>
  <c r="AB65" i="2" s="1"/>
  <c r="S62" i="2"/>
  <c r="T61" i="2"/>
  <c r="AB61" i="2" s="1"/>
  <c r="S60" i="2"/>
  <c r="AA60" i="2" s="1"/>
  <c r="R57" i="2"/>
  <c r="Z57" i="2" s="1"/>
  <c r="S50" i="2"/>
  <c r="T44" i="2"/>
  <c r="S41" i="2"/>
  <c r="S38" i="2"/>
  <c r="R32" i="2"/>
  <c r="Z32" i="2" s="1"/>
  <c r="R29" i="2"/>
  <c r="Z29" i="2" s="1"/>
  <c r="R26" i="2"/>
  <c r="Z26" i="2" s="1"/>
  <c r="AA26" i="2" s="1"/>
  <c r="AB26" i="2" s="1"/>
  <c r="AB93" i="2" l="1"/>
  <c r="AA12" i="2"/>
  <c r="AA82" i="2"/>
  <c r="AB82" i="2" s="1"/>
  <c r="AA37" i="2"/>
  <c r="AB37" i="2" s="1"/>
  <c r="AB54" i="2"/>
  <c r="AB23" i="2"/>
  <c r="AA31" i="2"/>
  <c r="AB55" i="2"/>
  <c r="AA63" i="2"/>
  <c r="AA4" i="2"/>
  <c r="AA75" i="2"/>
  <c r="AB60" i="2"/>
  <c r="AA14" i="2"/>
  <c r="AB14" i="2" s="1"/>
  <c r="AB98" i="2"/>
  <c r="AB114" i="2"/>
  <c r="AA41" i="2"/>
  <c r="AB41" i="2" s="1"/>
  <c r="AB42" i="2"/>
  <c r="AA22" i="2"/>
  <c r="AB16" i="2"/>
  <c r="AA20" i="2"/>
  <c r="AB20" i="2" s="1"/>
  <c r="AB48" i="2"/>
  <c r="AA5" i="2"/>
  <c r="AA17" i="2"/>
  <c r="AB17" i="2" s="1"/>
  <c r="AA49" i="2"/>
  <c r="AB49" i="2" s="1"/>
  <c r="AB11" i="2"/>
  <c r="AB31" i="2"/>
  <c r="AA39" i="2"/>
  <c r="AA47" i="2"/>
  <c r="AB63" i="2"/>
  <c r="AB71" i="2"/>
  <c r="AA111" i="2"/>
  <c r="AA27" i="2"/>
  <c r="AB27" i="2" s="1"/>
  <c r="AA51" i="2"/>
  <c r="AB51" i="2" s="1"/>
  <c r="AA59" i="2"/>
  <c r="AB59" i="2" s="1"/>
  <c r="AB87" i="2"/>
  <c r="AA95" i="2"/>
  <c r="AA87" i="2"/>
  <c r="AA56" i="2"/>
  <c r="AA13" i="2"/>
  <c r="AB13" i="2" s="1"/>
  <c r="AA33" i="2"/>
  <c r="AB33" i="2" s="1"/>
  <c r="AA23" i="2"/>
  <c r="AA67" i="2"/>
  <c r="BG71" i="4"/>
  <c r="AZ172" i="4" s="1"/>
  <c r="AB56" i="2"/>
  <c r="AB64" i="2"/>
  <c r="V127" i="1"/>
  <c r="Y29" i="1"/>
  <c r="B29" i="1"/>
  <c r="Z28" i="1"/>
  <c r="AA28" i="2"/>
  <c r="AA40" i="2"/>
  <c r="AB40" i="2" s="1"/>
  <c r="AA69" i="2"/>
  <c r="AB69" i="2" s="1"/>
  <c r="AA105" i="2"/>
  <c r="AA30" i="2"/>
  <c r="AB30" i="2" s="1"/>
  <c r="AA62" i="2"/>
  <c r="AB62" i="2" s="1"/>
  <c r="AA94" i="2"/>
  <c r="AB94" i="2" s="1"/>
  <c r="AB103" i="2"/>
  <c r="AA15" i="2"/>
  <c r="AB75" i="2"/>
  <c r="AA108" i="2"/>
  <c r="AB108" i="2" s="1"/>
  <c r="AA89" i="2"/>
  <c r="AB89" i="2" s="1"/>
  <c r="AA122" i="2"/>
  <c r="AA126" i="2"/>
  <c r="AA128" i="2"/>
  <c r="AA117" i="2"/>
  <c r="AA36" i="2"/>
  <c r="AB36" i="2" s="1"/>
  <c r="AB80" i="2"/>
  <c r="AA85" i="2"/>
  <c r="AA45" i="2"/>
  <c r="AB45" i="2" s="1"/>
  <c r="AA57" i="2"/>
  <c r="AB57" i="2" s="1"/>
  <c r="AA101" i="2"/>
  <c r="AB101" i="2" s="1"/>
  <c r="AA10" i="2"/>
  <c r="AB10" i="2" s="1"/>
  <c r="AA18" i="2"/>
  <c r="AB18" i="2" s="1"/>
  <c r="AA46" i="2"/>
  <c r="AB46" i="2" s="1"/>
  <c r="AA66" i="2"/>
  <c r="AB66" i="2" s="1"/>
  <c r="AB47" i="2"/>
  <c r="AB79" i="2"/>
  <c r="AA91" i="2"/>
  <c r="AB91" i="2" s="1"/>
  <c r="AB111" i="2"/>
  <c r="AA103" i="2"/>
  <c r="AB7" i="2"/>
  <c r="AB15" i="2"/>
  <c r="AA43" i="2"/>
  <c r="AB43" i="2" s="1"/>
  <c r="AB67" i="2"/>
  <c r="AB95" i="2"/>
  <c r="AB112" i="2"/>
  <c r="AA118" i="2"/>
  <c r="AA130" i="2"/>
  <c r="AA120" i="2"/>
  <c r="AA115" i="2"/>
  <c r="AB12" i="2"/>
  <c r="AA24" i="2"/>
  <c r="AB24" i="2" s="1"/>
  <c r="AA32" i="2"/>
  <c r="AB32" i="2" s="1"/>
  <c r="AA44" i="2"/>
  <c r="AB44" i="2" s="1"/>
  <c r="AA52" i="2"/>
  <c r="AB52" i="2" s="1"/>
  <c r="AB84" i="2"/>
  <c r="AB5" i="2"/>
  <c r="AA9" i="2"/>
  <c r="AB9" i="2" s="1"/>
  <c r="AA21" i="2"/>
  <c r="AB21" i="2" s="1"/>
  <c r="AA97" i="2"/>
  <c r="AB97" i="2" s="1"/>
  <c r="AA113" i="2"/>
  <c r="AB113" i="2" s="1"/>
  <c r="AA6" i="2"/>
  <c r="AB6" i="2" s="1"/>
  <c r="AB22" i="2"/>
  <c r="AA34" i="2"/>
  <c r="AB34" i="2" s="1"/>
  <c r="AA50" i="2"/>
  <c r="AB50" i="2" s="1"/>
  <c r="AA58" i="2"/>
  <c r="AB58" i="2" s="1"/>
  <c r="AA70" i="2"/>
  <c r="AB70" i="2" s="1"/>
  <c r="AB39" i="2"/>
  <c r="AA55" i="2"/>
  <c r="AA79" i="2"/>
  <c r="AA83" i="2"/>
  <c r="AB83" i="2" s="1"/>
  <c r="AA99" i="2"/>
  <c r="AB99" i="2" s="1"/>
  <c r="AB4" i="2"/>
  <c r="AB28" i="2"/>
  <c r="AA7" i="2"/>
  <c r="AA19" i="2"/>
  <c r="AB19" i="2" s="1"/>
  <c r="AA35" i="2"/>
  <c r="AB35" i="2" s="1"/>
  <c r="AA107" i="2"/>
  <c r="AB107" i="2" s="1"/>
  <c r="AB100" i="2"/>
  <c r="AA25" i="2"/>
  <c r="AB25" i="2" s="1"/>
  <c r="AA124" i="2"/>
  <c r="AA129" i="2"/>
  <c r="AA123" i="2"/>
  <c r="AA127" i="2"/>
  <c r="AB8" i="2"/>
  <c r="AB88" i="2"/>
  <c r="AB81" i="2"/>
  <c r="AA29" i="2"/>
  <c r="AB29" i="2" s="1"/>
  <c r="AA53" i="2"/>
  <c r="AB53" i="2" s="1"/>
  <c r="AA109" i="2"/>
  <c r="AB109" i="2" s="1"/>
  <c r="AA38" i="2"/>
  <c r="AB38" i="2" s="1"/>
  <c r="AB74" i="2"/>
  <c r="AB90" i="2"/>
  <c r="AB85" i="2"/>
  <c r="AB105" i="2"/>
  <c r="U95" i="2"/>
  <c r="U115" i="2"/>
  <c r="U122" i="2"/>
  <c r="U128" i="2"/>
  <c r="U127" i="2"/>
  <c r="U121" i="2"/>
  <c r="U126" i="2"/>
  <c r="U125" i="2"/>
  <c r="U119" i="2"/>
  <c r="U130" i="2"/>
  <c r="U124" i="2"/>
  <c r="U118" i="2"/>
  <c r="U129" i="2"/>
  <c r="U123" i="2"/>
  <c r="U120" i="2"/>
  <c r="U116" i="2"/>
  <c r="U117" i="2"/>
  <c r="AB104" i="2"/>
  <c r="AA73" i="2"/>
  <c r="AB73" i="2" s="1"/>
  <c r="AA116" i="2"/>
  <c r="AA121" i="2"/>
  <c r="AA125" i="2"/>
  <c r="AA119" i="2"/>
  <c r="T126" i="2"/>
  <c r="T127" i="2"/>
  <c r="AB127" i="2" s="1"/>
  <c r="T121" i="2"/>
  <c r="T124" i="2"/>
  <c r="T125" i="2"/>
  <c r="T122" i="2"/>
  <c r="AB122" i="2" s="1"/>
  <c r="T116" i="2"/>
  <c r="T118" i="2"/>
  <c r="T129" i="2"/>
  <c r="T115" i="2"/>
  <c r="T117" i="2"/>
  <c r="T119" i="2"/>
  <c r="AB119" i="2" s="1"/>
  <c r="T123" i="2"/>
  <c r="T128" i="2"/>
  <c r="T130" i="2"/>
  <c r="T120" i="2"/>
  <c r="L5" i="2"/>
  <c r="K6" i="2"/>
  <c r="K10" i="2" s="1"/>
  <c r="E136" i="1"/>
  <c r="A136" i="1" s="1"/>
  <c r="B135" i="1"/>
  <c r="Y135" i="1" s="1"/>
  <c r="U62" i="2"/>
  <c r="U72" i="2"/>
  <c r="AC72" i="2" s="1"/>
  <c r="U36" i="2"/>
  <c r="U44" i="2"/>
  <c r="U85" i="2"/>
  <c r="U63" i="2"/>
  <c r="AC63" i="2" s="1"/>
  <c r="U71" i="2"/>
  <c r="U113" i="2"/>
  <c r="U61" i="2"/>
  <c r="AC61" i="2" s="1"/>
  <c r="U52" i="2"/>
  <c r="U32" i="2"/>
  <c r="U104" i="2"/>
  <c r="U5" i="2"/>
  <c r="AC5" i="2" s="1"/>
  <c r="U9" i="2"/>
  <c r="U89" i="2"/>
  <c r="U39" i="2"/>
  <c r="AC39" i="2" s="1"/>
  <c r="U16" i="2"/>
  <c r="AC16" i="2" s="1"/>
  <c r="U90" i="2"/>
  <c r="U100" i="2"/>
  <c r="U13" i="2"/>
  <c r="U17" i="2"/>
  <c r="U25" i="2"/>
  <c r="U45" i="2"/>
  <c r="U69" i="2"/>
  <c r="U94" i="2"/>
  <c r="U6" i="2"/>
  <c r="U10" i="2"/>
  <c r="U14" i="2"/>
  <c r="AC14" i="2" s="1"/>
  <c r="U42" i="2"/>
  <c r="AC42" i="2" s="1"/>
  <c r="U46" i="2"/>
  <c r="U11" i="2"/>
  <c r="AC11" i="2" s="1"/>
  <c r="U23" i="2"/>
  <c r="AC23" i="2" s="1"/>
  <c r="U73" i="2"/>
  <c r="U26" i="2"/>
  <c r="AC26" i="2" s="1"/>
  <c r="U30" i="2"/>
  <c r="U22" i="2"/>
  <c r="U58" i="2"/>
  <c r="U64" i="2"/>
  <c r="AC64" i="2" s="1"/>
  <c r="U70" i="2"/>
  <c r="U8" i="2"/>
  <c r="U12" i="2"/>
  <c r="U48" i="2"/>
  <c r="AC48" i="2" s="1"/>
  <c r="U74" i="2"/>
  <c r="U96" i="2"/>
  <c r="AC96" i="2" s="1"/>
  <c r="U112" i="2"/>
  <c r="AC112" i="2" s="1"/>
  <c r="U33" i="2"/>
  <c r="U41" i="2"/>
  <c r="U57" i="2"/>
  <c r="U77" i="2"/>
  <c r="AC77" i="2" s="1"/>
  <c r="U93" i="2"/>
  <c r="AC93" i="2" s="1"/>
  <c r="U18" i="2"/>
  <c r="U38" i="2"/>
  <c r="U54" i="2"/>
  <c r="AC54" i="2" s="1"/>
  <c r="U31" i="2"/>
  <c r="AC31" i="2" s="1"/>
  <c r="U47" i="2"/>
  <c r="AC47" i="2" s="1"/>
  <c r="U79" i="2"/>
  <c r="U83" i="2"/>
  <c r="U111" i="2"/>
  <c r="U60" i="2"/>
  <c r="U97" i="2"/>
  <c r="U80" i="2"/>
  <c r="U86" i="2"/>
  <c r="AC86" i="2" s="1"/>
  <c r="U20" i="2"/>
  <c r="U28" i="2"/>
  <c r="U108" i="2"/>
  <c r="U29" i="2"/>
  <c r="U49" i="2"/>
  <c r="U53" i="2"/>
  <c r="U65" i="2"/>
  <c r="AC65" i="2" s="1"/>
  <c r="U81" i="2"/>
  <c r="U78" i="2"/>
  <c r="AC78" i="2" s="1"/>
  <c r="U88" i="2"/>
  <c r="AC88" i="2" s="1"/>
  <c r="U34" i="2"/>
  <c r="AC34" i="2" s="1"/>
  <c r="U50" i="2"/>
  <c r="U55" i="2"/>
  <c r="U4" i="2"/>
  <c r="U103" i="2"/>
  <c r="U21" i="2"/>
  <c r="U109" i="2"/>
  <c r="U68" i="2"/>
  <c r="AC68" i="2" s="1"/>
  <c r="U84" i="2"/>
  <c r="AC84" i="2" s="1"/>
  <c r="U101" i="2"/>
  <c r="U19" i="2"/>
  <c r="U27" i="2"/>
  <c r="AC27" i="2" s="1"/>
  <c r="U91" i="2"/>
  <c r="AC91" i="2" s="1"/>
  <c r="U99" i="2"/>
  <c r="U24" i="2"/>
  <c r="U105" i="2"/>
  <c r="U7" i="2"/>
  <c r="V3" i="2"/>
  <c r="U40" i="2"/>
  <c r="U66" i="2"/>
  <c r="U76" i="2"/>
  <c r="AC76" i="2" s="1"/>
  <c r="U102" i="2"/>
  <c r="AC102" i="2" s="1"/>
  <c r="U110" i="2"/>
  <c r="AC110" i="2" s="1"/>
  <c r="U56" i="2"/>
  <c r="U82" i="2"/>
  <c r="AC82" i="2" s="1"/>
  <c r="U92" i="2"/>
  <c r="AC92" i="2" s="1"/>
  <c r="U114" i="2"/>
  <c r="AC114" i="2" s="1"/>
  <c r="U37" i="2"/>
  <c r="U98" i="2"/>
  <c r="AC98" i="2" s="1"/>
  <c r="U106" i="2"/>
  <c r="AC106" i="2" s="1"/>
  <c r="U15" i="2"/>
  <c r="U35" i="2"/>
  <c r="U43" i="2"/>
  <c r="AC43" i="2" s="1"/>
  <c r="U59" i="2"/>
  <c r="AC59" i="2" s="1"/>
  <c r="U75" i="2"/>
  <c r="AC75" i="2" s="1"/>
  <c r="U51" i="2"/>
  <c r="AC51" i="2" s="1"/>
  <c r="U67" i="2"/>
  <c r="U87" i="2"/>
  <c r="AC87" i="2" s="1"/>
  <c r="U107" i="2"/>
  <c r="AC107" i="2" s="1"/>
  <c r="AC105" i="2" l="1"/>
  <c r="AC4" i="2"/>
  <c r="AC15" i="2"/>
  <c r="AC55" i="2"/>
  <c r="AC60" i="2"/>
  <c r="AC56" i="2"/>
  <c r="AC81" i="2"/>
  <c r="AB115" i="2"/>
  <c r="AC115" i="2" s="1"/>
  <c r="AC108" i="2"/>
  <c r="AC17" i="2"/>
  <c r="AB129" i="2"/>
  <c r="AB126" i="2"/>
  <c r="AC126" i="2" s="1"/>
  <c r="AC13" i="2"/>
  <c r="AC70" i="2"/>
  <c r="AC71" i="2"/>
  <c r="AB130" i="2"/>
  <c r="AC130" i="2" s="1"/>
  <c r="AD130" i="2" s="1"/>
  <c r="AB117" i="2"/>
  <c r="AC117" i="2" s="1"/>
  <c r="AB121" i="2"/>
  <c r="AC33" i="2"/>
  <c r="B30" i="1"/>
  <c r="A73" i="4" s="1"/>
  <c r="A72" i="4"/>
  <c r="AC85" i="2"/>
  <c r="AC129" i="2"/>
  <c r="AB125" i="2"/>
  <c r="AC125" i="2" s="1"/>
  <c r="AD125" i="2" s="1"/>
  <c r="AB116" i="2"/>
  <c r="AC116" i="2" s="1"/>
  <c r="AC90" i="2"/>
  <c r="AC53" i="2"/>
  <c r="AC97" i="2"/>
  <c r="AC104" i="2"/>
  <c r="AC29" i="2"/>
  <c r="AB124" i="2"/>
  <c r="AC45" i="2"/>
  <c r="AC57" i="2"/>
  <c r="AC89" i="2"/>
  <c r="Y30" i="1"/>
  <c r="Z29" i="1"/>
  <c r="B136" i="1"/>
  <c r="Y136" i="1" s="1"/>
  <c r="AC109" i="2"/>
  <c r="AB118" i="2"/>
  <c r="AC118" i="2" s="1"/>
  <c r="AD118" i="2" s="1"/>
  <c r="AC119" i="2"/>
  <c r="AC127" i="2"/>
  <c r="AC38" i="2"/>
  <c r="AC36" i="2"/>
  <c r="AC100" i="2"/>
  <c r="AC50" i="2"/>
  <c r="AC44" i="2"/>
  <c r="AC95" i="2"/>
  <c r="AC7" i="2"/>
  <c r="AC46" i="2"/>
  <c r="AC80" i="2"/>
  <c r="AC94" i="2"/>
  <c r="AC40" i="2"/>
  <c r="V128" i="2"/>
  <c r="V125" i="2"/>
  <c r="V121" i="2"/>
  <c r="V129" i="2"/>
  <c r="V124" i="2"/>
  <c r="V118" i="2"/>
  <c r="V130" i="2"/>
  <c r="V126" i="2"/>
  <c r="V122" i="2"/>
  <c r="V116" i="2"/>
  <c r="V115" i="2"/>
  <c r="AD115" i="2" s="1"/>
  <c r="V117" i="2"/>
  <c r="AD117" i="2" s="1"/>
  <c r="V119" i="2"/>
  <c r="AD119" i="2" s="1"/>
  <c r="V127" i="2"/>
  <c r="V123" i="2"/>
  <c r="V120" i="2"/>
  <c r="AC101" i="2"/>
  <c r="AC21" i="2"/>
  <c r="AC25" i="2"/>
  <c r="AC9" i="2"/>
  <c r="AC121" i="2"/>
  <c r="AC99" i="2"/>
  <c r="AC37" i="2"/>
  <c r="AC32" i="2"/>
  <c r="AC67" i="2"/>
  <c r="AC79" i="2"/>
  <c r="AC18" i="2"/>
  <c r="AC49" i="2"/>
  <c r="AB128" i="2"/>
  <c r="AC128" i="2" s="1"/>
  <c r="AC62" i="2"/>
  <c r="AC73" i="2"/>
  <c r="AC122" i="2"/>
  <c r="AC113" i="2"/>
  <c r="AC8" i="2"/>
  <c r="AB123" i="2"/>
  <c r="AC124" i="2"/>
  <c r="AC35" i="2"/>
  <c r="AC28" i="2"/>
  <c r="AC83" i="2"/>
  <c r="AC22" i="2"/>
  <c r="AC66" i="2"/>
  <c r="AC24" i="2"/>
  <c r="AB120" i="2"/>
  <c r="AC120" i="2" s="1"/>
  <c r="AC10" i="2"/>
  <c r="AC20" i="2"/>
  <c r="AC41" i="2"/>
  <c r="AD129" i="2"/>
  <c r="AD116" i="2"/>
  <c r="AC123" i="2"/>
  <c r="AC74" i="2"/>
  <c r="AC19" i="2"/>
  <c r="AC69" i="2"/>
  <c r="AC58" i="2"/>
  <c r="AC6" i="2"/>
  <c r="AC52" i="2"/>
  <c r="AC12" i="2"/>
  <c r="AC111" i="2"/>
  <c r="AC103" i="2"/>
  <c r="AC30" i="2"/>
  <c r="L6" i="2"/>
  <c r="L7" i="2" s="1"/>
  <c r="W3" i="2"/>
  <c r="V46" i="2"/>
  <c r="V88" i="2"/>
  <c r="AD88" i="2" s="1"/>
  <c r="V49" i="2"/>
  <c r="V69" i="2"/>
  <c r="V72" i="2"/>
  <c r="AD72" i="2" s="1"/>
  <c r="V85" i="2"/>
  <c r="AD85" i="2" s="1"/>
  <c r="V75" i="2"/>
  <c r="AD75" i="2" s="1"/>
  <c r="V43" i="2"/>
  <c r="AD43" i="2" s="1"/>
  <c r="V7" i="2"/>
  <c r="V81" i="2"/>
  <c r="AD81" i="2" s="1"/>
  <c r="V65" i="2"/>
  <c r="AD65" i="2" s="1"/>
  <c r="V33" i="2"/>
  <c r="AD33" i="2" s="1"/>
  <c r="V103" i="2"/>
  <c r="AD103" i="2" s="1"/>
  <c r="V80" i="2"/>
  <c r="V64" i="2"/>
  <c r="AD64" i="2" s="1"/>
  <c r="V36" i="2"/>
  <c r="V91" i="2"/>
  <c r="AD91" i="2" s="1"/>
  <c r="V79" i="2"/>
  <c r="AD79" i="2" s="1"/>
  <c r="V23" i="2"/>
  <c r="AD23" i="2" s="1"/>
  <c r="V94" i="2"/>
  <c r="V86" i="2"/>
  <c r="AD86" i="2" s="1"/>
  <c r="V78" i="2"/>
  <c r="AD78" i="2" s="1"/>
  <c r="V70" i="2"/>
  <c r="AD70" i="2" s="1"/>
  <c r="V62" i="2"/>
  <c r="V26" i="2"/>
  <c r="AD26" i="2" s="1"/>
  <c r="V107" i="2"/>
  <c r="AD107" i="2" s="1"/>
  <c r="V87" i="2"/>
  <c r="AD87" i="2" s="1"/>
  <c r="V67" i="2"/>
  <c r="V19" i="2"/>
  <c r="AD19" i="2" s="1"/>
  <c r="V55" i="2"/>
  <c r="AD55" i="2" s="1"/>
  <c r="V31" i="2"/>
  <c r="AD31" i="2" s="1"/>
  <c r="V58" i="2"/>
  <c r="V38" i="2"/>
  <c r="V34" i="2"/>
  <c r="AD34" i="2" s="1"/>
  <c r="V108" i="2"/>
  <c r="AD108" i="2" s="1"/>
  <c r="V51" i="2"/>
  <c r="AD51" i="2" s="1"/>
  <c r="V27" i="2"/>
  <c r="AD27" i="2" s="1"/>
  <c r="V53" i="2"/>
  <c r="AD53" i="2" s="1"/>
  <c r="V4" i="2"/>
  <c r="AD4" i="2" s="1"/>
  <c r="V71" i="2"/>
  <c r="AD71" i="2" s="1"/>
  <c r="V63" i="2"/>
  <c r="AD63" i="2" s="1"/>
  <c r="V39" i="2"/>
  <c r="AD39" i="2" s="1"/>
  <c r="V11" i="2"/>
  <c r="AD11" i="2" s="1"/>
  <c r="V90" i="2"/>
  <c r="AD90" i="2" s="1"/>
  <c r="V82" i="2"/>
  <c r="AD82" i="2" s="1"/>
  <c r="V74" i="2"/>
  <c r="V66" i="2"/>
  <c r="V54" i="2"/>
  <c r="AD54" i="2" s="1"/>
  <c r="V42" i="2"/>
  <c r="AD42" i="2" s="1"/>
  <c r="V14" i="2"/>
  <c r="AD14" i="2" s="1"/>
  <c r="V6" i="2"/>
  <c r="V30" i="2"/>
  <c r="V95" i="2"/>
  <c r="V59" i="2"/>
  <c r="AD59" i="2" s="1"/>
  <c r="V35" i="2"/>
  <c r="V15" i="2"/>
  <c r="AD15" i="2" s="1"/>
  <c r="V20" i="2"/>
  <c r="V111" i="2"/>
  <c r="V99" i="2"/>
  <c r="V83" i="2"/>
  <c r="AD83" i="2" s="1"/>
  <c r="V47" i="2"/>
  <c r="AD47" i="2" s="1"/>
  <c r="V50" i="2"/>
  <c r="V22" i="2"/>
  <c r="V18" i="2"/>
  <c r="V10" i="2"/>
  <c r="AD10" i="2" s="1"/>
  <c r="V112" i="2"/>
  <c r="AD112" i="2" s="1"/>
  <c r="V104" i="2"/>
  <c r="AD104" i="2" s="1"/>
  <c r="V96" i="2"/>
  <c r="AD96" i="2" s="1"/>
  <c r="V29" i="2"/>
  <c r="AD29" i="2" s="1"/>
  <c r="V25" i="2"/>
  <c r="V13" i="2"/>
  <c r="AD13" i="2" s="1"/>
  <c r="V9" i="2"/>
  <c r="V37" i="2"/>
  <c r="V113" i="2"/>
  <c r="V97" i="2"/>
  <c r="V93" i="2"/>
  <c r="AD93" i="2" s="1"/>
  <c r="V77" i="2"/>
  <c r="AD77" i="2" s="1"/>
  <c r="V61" i="2"/>
  <c r="AD61" i="2" s="1"/>
  <c r="V16" i="2"/>
  <c r="AD16" i="2" s="1"/>
  <c r="V89" i="2"/>
  <c r="AD89" i="2" s="1"/>
  <c r="V73" i="2"/>
  <c r="V100" i="2"/>
  <c r="V84" i="2"/>
  <c r="AD84" i="2" s="1"/>
  <c r="V5" i="2"/>
  <c r="AD5" i="2" s="1"/>
  <c r="V109" i="2"/>
  <c r="AD109" i="2" s="1"/>
  <c r="V57" i="2"/>
  <c r="AD57" i="2" s="1"/>
  <c r="V17" i="2"/>
  <c r="AD17" i="2" s="1"/>
  <c r="V52" i="2"/>
  <c r="V32" i="2"/>
  <c r="V28" i="2"/>
  <c r="V114" i="2"/>
  <c r="AD114" i="2" s="1"/>
  <c r="V106" i="2"/>
  <c r="AD106" i="2" s="1"/>
  <c r="V98" i="2"/>
  <c r="AD98" i="2" s="1"/>
  <c r="V48" i="2"/>
  <c r="AD48" i="2" s="1"/>
  <c r="V44" i="2"/>
  <c r="V12" i="2"/>
  <c r="V8" i="2"/>
  <c r="V68" i="2"/>
  <c r="AD68" i="2" s="1"/>
  <c r="V105" i="2"/>
  <c r="AD105" i="2" s="1"/>
  <c r="V24" i="2"/>
  <c r="V92" i="2"/>
  <c r="AD92" i="2" s="1"/>
  <c r="V76" i="2"/>
  <c r="AD76" i="2" s="1"/>
  <c r="V45" i="2"/>
  <c r="AD45" i="2" s="1"/>
  <c r="V41" i="2"/>
  <c r="V21" i="2"/>
  <c r="V101" i="2"/>
  <c r="AD101" i="2" s="1"/>
  <c r="V60" i="2"/>
  <c r="AD60" i="2" s="1"/>
  <c r="V56" i="2"/>
  <c r="AD56" i="2" s="1"/>
  <c r="V40" i="2"/>
  <c r="V110" i="2"/>
  <c r="AD110" i="2" s="1"/>
  <c r="V102" i="2"/>
  <c r="AD102" i="2" s="1"/>
  <c r="AD95" i="2" l="1"/>
  <c r="AD121" i="2"/>
  <c r="AD97" i="2"/>
  <c r="AD35" i="2"/>
  <c r="AD124" i="2"/>
  <c r="AD128" i="2"/>
  <c r="B31" i="1"/>
  <c r="A74" i="4" s="1"/>
  <c r="Y31" i="1"/>
  <c r="Z30" i="1"/>
  <c r="AD18" i="2"/>
  <c r="AD9" i="2"/>
  <c r="AD58" i="2"/>
  <c r="AD12" i="2"/>
  <c r="AD69" i="2"/>
  <c r="AD41" i="2"/>
  <c r="AD30" i="2"/>
  <c r="AD52" i="2"/>
  <c r="B137" i="1"/>
  <c r="Y137" i="1" s="1"/>
  <c r="AD22" i="2"/>
  <c r="AD113" i="2"/>
  <c r="AD32" i="2"/>
  <c r="AD40" i="2"/>
  <c r="AD46" i="2"/>
  <c r="AD50" i="2"/>
  <c r="AD111" i="2"/>
  <c r="W121" i="2"/>
  <c r="W124" i="2"/>
  <c r="AE124" i="2" s="1"/>
  <c r="W118" i="2"/>
  <c r="W122" i="2"/>
  <c r="W116" i="2"/>
  <c r="W127" i="2"/>
  <c r="W117" i="2"/>
  <c r="AE117" i="2" s="1"/>
  <c r="W119" i="2"/>
  <c r="W123" i="2"/>
  <c r="W120" i="2"/>
  <c r="W128" i="2"/>
  <c r="AE128" i="2" s="1"/>
  <c r="W125" i="2"/>
  <c r="W129" i="2"/>
  <c r="W130" i="2"/>
  <c r="AE130" i="2" s="1"/>
  <c r="W126" i="2"/>
  <c r="W115" i="2"/>
  <c r="AD6" i="2"/>
  <c r="AD120" i="2"/>
  <c r="AE120" i="2" s="1"/>
  <c r="AD122" i="2"/>
  <c r="AE122" i="2" s="1"/>
  <c r="AD62" i="2"/>
  <c r="AD37" i="2"/>
  <c r="AE121" i="2"/>
  <c r="AD25" i="2"/>
  <c r="AD123" i="2"/>
  <c r="AE115" i="2"/>
  <c r="AD94" i="2"/>
  <c r="AD7" i="2"/>
  <c r="AD100" i="2"/>
  <c r="AE116" i="2"/>
  <c r="AD24" i="2"/>
  <c r="AD28" i="2"/>
  <c r="AD8" i="2"/>
  <c r="AD126" i="2"/>
  <c r="AE126" i="2" s="1"/>
  <c r="AD67" i="2"/>
  <c r="AD99" i="2"/>
  <c r="AD21" i="2"/>
  <c r="AD127" i="2"/>
  <c r="AD36" i="2"/>
  <c r="AD74" i="2"/>
  <c r="AE125" i="2"/>
  <c r="AD20" i="2"/>
  <c r="AD66" i="2"/>
  <c r="AD73" i="2"/>
  <c r="AD49" i="2"/>
  <c r="AE118" i="2"/>
  <c r="AE119" i="2"/>
  <c r="AD80" i="2"/>
  <c r="AD44" i="2"/>
  <c r="AD38" i="2"/>
  <c r="E130" i="1"/>
  <c r="X3" i="2"/>
  <c r="W65" i="2"/>
  <c r="AE65" i="2" s="1"/>
  <c r="W78" i="2"/>
  <c r="AE78" i="2" s="1"/>
  <c r="W84" i="2"/>
  <c r="AE84" i="2" s="1"/>
  <c r="W104" i="2"/>
  <c r="AE104" i="2" s="1"/>
  <c r="W108" i="2"/>
  <c r="AE108" i="2" s="1"/>
  <c r="W62" i="2"/>
  <c r="W81" i="2"/>
  <c r="AE81" i="2" s="1"/>
  <c r="W94" i="2"/>
  <c r="W100" i="2"/>
  <c r="W112" i="2"/>
  <c r="AE112" i="2" s="1"/>
  <c r="W58" i="2"/>
  <c r="AE58" i="2" s="1"/>
  <c r="W68" i="2"/>
  <c r="AE68" i="2" s="1"/>
  <c r="W96" i="2"/>
  <c r="AE96" i="2" s="1"/>
  <c r="W75" i="2"/>
  <c r="AE75" i="2" s="1"/>
  <c r="W51" i="2"/>
  <c r="AE51" i="2" s="1"/>
  <c r="W19" i="2"/>
  <c r="AE19" i="2" s="1"/>
  <c r="W15" i="2"/>
  <c r="AE15" i="2" s="1"/>
  <c r="W83" i="2"/>
  <c r="AE83" i="2" s="1"/>
  <c r="W30" i="2"/>
  <c r="AE30" i="2" s="1"/>
  <c r="W6" i="2"/>
  <c r="W87" i="2"/>
  <c r="AE87" i="2" s="1"/>
  <c r="W43" i="2"/>
  <c r="AE43" i="2" s="1"/>
  <c r="W61" i="2"/>
  <c r="AE61" i="2" s="1"/>
  <c r="W91" i="2"/>
  <c r="AE91" i="2" s="1"/>
  <c r="W63" i="2"/>
  <c r="AE63" i="2" s="1"/>
  <c r="W47" i="2"/>
  <c r="AE47" i="2" s="1"/>
  <c r="W23" i="2"/>
  <c r="AE23" i="2" s="1"/>
  <c r="W22" i="2"/>
  <c r="W18" i="2"/>
  <c r="AE18" i="2" s="1"/>
  <c r="W14" i="2"/>
  <c r="AE14" i="2" s="1"/>
  <c r="W10" i="2"/>
  <c r="AE10" i="2" s="1"/>
  <c r="W113" i="2"/>
  <c r="W105" i="2"/>
  <c r="AE105" i="2" s="1"/>
  <c r="W95" i="2"/>
  <c r="AE95" i="2" s="1"/>
  <c r="W35" i="2"/>
  <c r="AE35" i="2" s="1"/>
  <c r="W99" i="2"/>
  <c r="AE99" i="2" s="1"/>
  <c r="W71" i="2"/>
  <c r="AE71" i="2" s="1"/>
  <c r="W46" i="2"/>
  <c r="W93" i="2"/>
  <c r="AE93" i="2" s="1"/>
  <c r="W77" i="2"/>
  <c r="AE77" i="2" s="1"/>
  <c r="W60" i="2"/>
  <c r="AE60" i="2" s="1"/>
  <c r="W53" i="2"/>
  <c r="AE53" i="2" s="1"/>
  <c r="W107" i="2"/>
  <c r="AE107" i="2" s="1"/>
  <c r="W67" i="2"/>
  <c r="W59" i="2"/>
  <c r="AE59" i="2" s="1"/>
  <c r="W27" i="2"/>
  <c r="AE27" i="2" s="1"/>
  <c r="W7" i="2"/>
  <c r="W45" i="2"/>
  <c r="AE45" i="2" s="1"/>
  <c r="W103" i="2"/>
  <c r="AE103" i="2" s="1"/>
  <c r="W4" i="2"/>
  <c r="AE4" i="2" s="1"/>
  <c r="W111" i="2"/>
  <c r="W79" i="2"/>
  <c r="AE79" i="2" s="1"/>
  <c r="W55" i="2"/>
  <c r="AE55" i="2" s="1"/>
  <c r="W39" i="2"/>
  <c r="AE39" i="2" s="1"/>
  <c r="W31" i="2"/>
  <c r="AE31" i="2" s="1"/>
  <c r="W11" i="2"/>
  <c r="AE11" i="2" s="1"/>
  <c r="W38" i="2"/>
  <c r="W34" i="2"/>
  <c r="AE34" i="2" s="1"/>
  <c r="W109" i="2"/>
  <c r="AE109" i="2" s="1"/>
  <c r="W101" i="2"/>
  <c r="AE101" i="2" s="1"/>
  <c r="W80" i="2"/>
  <c r="W64" i="2"/>
  <c r="AE64" i="2" s="1"/>
  <c r="W37" i="2"/>
  <c r="W17" i="2"/>
  <c r="AE17" i="2" s="1"/>
  <c r="W97" i="2"/>
  <c r="AE97" i="2" s="1"/>
  <c r="W42" i="2"/>
  <c r="AE42" i="2" s="1"/>
  <c r="W49" i="2"/>
  <c r="W9" i="2"/>
  <c r="AE9" i="2" s="1"/>
  <c r="W106" i="2"/>
  <c r="AE106" i="2" s="1"/>
  <c r="W26" i="2"/>
  <c r="AE26" i="2" s="1"/>
  <c r="W44" i="2"/>
  <c r="W36" i="2"/>
  <c r="W85" i="2"/>
  <c r="AE85" i="2" s="1"/>
  <c r="W69" i="2"/>
  <c r="AE69" i="2" s="1"/>
  <c r="W90" i="2"/>
  <c r="AE90" i="2" s="1"/>
  <c r="W41" i="2"/>
  <c r="AE41" i="2" s="1"/>
  <c r="W25" i="2"/>
  <c r="W21" i="2"/>
  <c r="W13" i="2"/>
  <c r="AE13" i="2" s="1"/>
  <c r="W102" i="2"/>
  <c r="AE102" i="2" s="1"/>
  <c r="W92" i="2"/>
  <c r="AE92" i="2" s="1"/>
  <c r="W86" i="2"/>
  <c r="AE86" i="2" s="1"/>
  <c r="W76" i="2"/>
  <c r="AE76" i="2" s="1"/>
  <c r="W70" i="2"/>
  <c r="AE70" i="2" s="1"/>
  <c r="W56" i="2"/>
  <c r="AE56" i="2" s="1"/>
  <c r="W24" i="2"/>
  <c r="W16" i="2"/>
  <c r="AE16" i="2" s="1"/>
  <c r="W88" i="2"/>
  <c r="AE88" i="2" s="1"/>
  <c r="W72" i="2"/>
  <c r="AE72" i="2" s="1"/>
  <c r="W40" i="2"/>
  <c r="W54" i="2"/>
  <c r="AE54" i="2" s="1"/>
  <c r="W74" i="2"/>
  <c r="W33" i="2"/>
  <c r="AE33" i="2" s="1"/>
  <c r="W114" i="2"/>
  <c r="AE114" i="2" s="1"/>
  <c r="W98" i="2"/>
  <c r="AE98" i="2" s="1"/>
  <c r="W32" i="2"/>
  <c r="W57" i="2"/>
  <c r="AE57" i="2" s="1"/>
  <c r="W5" i="2"/>
  <c r="AE5" i="2" s="1"/>
  <c r="W110" i="2"/>
  <c r="AE110" i="2" s="1"/>
  <c r="W89" i="2"/>
  <c r="AE89" i="2" s="1"/>
  <c r="W73" i="2"/>
  <c r="W50" i="2"/>
  <c r="W29" i="2"/>
  <c r="AE29" i="2" s="1"/>
  <c r="W52" i="2"/>
  <c r="AE52" i="2" s="1"/>
  <c r="W48" i="2"/>
  <c r="AE48" i="2" s="1"/>
  <c r="W28" i="2"/>
  <c r="W20" i="2"/>
  <c r="W8" i="2"/>
  <c r="W82" i="2"/>
  <c r="AE82" i="2" s="1"/>
  <c r="W66" i="2"/>
  <c r="W12" i="2"/>
  <c r="AE12" i="2" s="1"/>
  <c r="B32" i="1" l="1"/>
  <c r="Y33" i="1" s="1"/>
  <c r="Y32" i="1"/>
  <c r="Z31" i="1"/>
  <c r="AE6" i="2"/>
  <c r="AE38" i="2"/>
  <c r="AE36" i="2"/>
  <c r="AE67" i="2"/>
  <c r="AE94" i="2"/>
  <c r="B138" i="1"/>
  <c r="Y138" i="1" s="1"/>
  <c r="AE44" i="2"/>
  <c r="AE49" i="2"/>
  <c r="AE20" i="2"/>
  <c r="AE127" i="2"/>
  <c r="AE24" i="2"/>
  <c r="AE100" i="2"/>
  <c r="AE123" i="2"/>
  <c r="AE62" i="2"/>
  <c r="AE113" i="2"/>
  <c r="X127" i="2"/>
  <c r="X117" i="2"/>
  <c r="Y117" i="2" s="1"/>
  <c r="X130" i="2"/>
  <c r="AF130" i="2" s="1"/>
  <c r="X119" i="2"/>
  <c r="Y119" i="2" s="1"/>
  <c r="X123" i="2"/>
  <c r="X120" i="2"/>
  <c r="Y120" i="2" s="1"/>
  <c r="X128" i="2"/>
  <c r="Y128" i="2" s="1"/>
  <c r="X118" i="2"/>
  <c r="X115" i="2"/>
  <c r="Y115" i="2" s="1"/>
  <c r="X121" i="2"/>
  <c r="X126" i="2"/>
  <c r="Y126" i="2" s="1"/>
  <c r="X124" i="2"/>
  <c r="Y124" i="2" s="1"/>
  <c r="X122" i="2"/>
  <c r="Y122" i="2" s="1"/>
  <c r="X116" i="2"/>
  <c r="Y116" i="2" s="1"/>
  <c r="X125" i="2"/>
  <c r="Y125" i="2" s="1"/>
  <c r="X129" i="2"/>
  <c r="Y129" i="2" s="1"/>
  <c r="AE80" i="2"/>
  <c r="AE73" i="2"/>
  <c r="AF125" i="2"/>
  <c r="AE21" i="2"/>
  <c r="AE7" i="2"/>
  <c r="AE25" i="2"/>
  <c r="Y118" i="2"/>
  <c r="AE111" i="2"/>
  <c r="AE50" i="2"/>
  <c r="AE32" i="2"/>
  <c r="AE22" i="2"/>
  <c r="AF119" i="2"/>
  <c r="AE74" i="2"/>
  <c r="AE8" i="2"/>
  <c r="AF116" i="2"/>
  <c r="AF121" i="2"/>
  <c r="AF120" i="2"/>
  <c r="Y130" i="2"/>
  <c r="Y127" i="2"/>
  <c r="AE46" i="2"/>
  <c r="AF118" i="2"/>
  <c r="AE66" i="2"/>
  <c r="AE28" i="2"/>
  <c r="AF115" i="2"/>
  <c r="AE37" i="2"/>
  <c r="Y123" i="2"/>
  <c r="Y121" i="2"/>
  <c r="AE40" i="2"/>
  <c r="AE129" i="2"/>
  <c r="AF129" i="2" s="1"/>
  <c r="X77" i="2"/>
  <c r="Y77" i="2" s="1"/>
  <c r="X97" i="2"/>
  <c r="Y97" i="2" s="1"/>
  <c r="X105" i="2"/>
  <c r="X61" i="2"/>
  <c r="Y61" i="2" s="1"/>
  <c r="X74" i="2"/>
  <c r="Y74" i="2" s="1"/>
  <c r="X90" i="2"/>
  <c r="Y90" i="2" s="1"/>
  <c r="X93" i="2"/>
  <c r="Y93" i="2" s="1"/>
  <c r="X101" i="2"/>
  <c r="AF101" i="2" s="1"/>
  <c r="X109" i="2"/>
  <c r="X113" i="2"/>
  <c r="Y113" i="2" s="1"/>
  <c r="X35" i="2"/>
  <c r="AF35" i="2" s="1"/>
  <c r="X15" i="2"/>
  <c r="AF15" i="2" s="1"/>
  <c r="X63" i="2"/>
  <c r="Y63" i="2" s="1"/>
  <c r="X39" i="2"/>
  <c r="Y39" i="2" s="1"/>
  <c r="X50" i="2"/>
  <c r="X46" i="2"/>
  <c r="Y46" i="2" s="1"/>
  <c r="X42" i="2"/>
  <c r="Y42" i="2" s="1"/>
  <c r="X95" i="2"/>
  <c r="Y95" i="2" s="1"/>
  <c r="X27" i="2"/>
  <c r="Y27" i="2" s="1"/>
  <c r="X19" i="2"/>
  <c r="Y19" i="2" s="1"/>
  <c r="X7" i="2"/>
  <c r="X32" i="2"/>
  <c r="Y32" i="2" s="1"/>
  <c r="X99" i="2"/>
  <c r="Y99" i="2" s="1"/>
  <c r="X83" i="2"/>
  <c r="X71" i="2"/>
  <c r="Y71" i="2" s="1"/>
  <c r="X55" i="2"/>
  <c r="AF55" i="2" s="1"/>
  <c r="X31" i="2"/>
  <c r="AF31" i="2" s="1"/>
  <c r="X11" i="2"/>
  <c r="Y11" i="2" s="1"/>
  <c r="X34" i="2"/>
  <c r="Y34" i="2" s="1"/>
  <c r="X14" i="2"/>
  <c r="Y14" i="2" s="1"/>
  <c r="X110" i="2"/>
  <c r="Y110" i="2" s="1"/>
  <c r="X87" i="2"/>
  <c r="AF87" i="2" s="1"/>
  <c r="X75" i="2"/>
  <c r="Y75" i="2" s="1"/>
  <c r="X59" i="2"/>
  <c r="AF59" i="2" s="1"/>
  <c r="X51" i="2"/>
  <c r="AF51" i="2" s="1"/>
  <c r="X9" i="2"/>
  <c r="Y9" i="2" s="1"/>
  <c r="X103" i="2"/>
  <c r="X111" i="2"/>
  <c r="Y111" i="2" s="1"/>
  <c r="X23" i="2"/>
  <c r="AF23" i="2" s="1"/>
  <c r="X58" i="2"/>
  <c r="Y58" i="2" s="1"/>
  <c r="X30" i="2"/>
  <c r="Y30" i="2" s="1"/>
  <c r="X26" i="2"/>
  <c r="Y26" i="2" s="1"/>
  <c r="X10" i="2"/>
  <c r="Y10" i="2" s="1"/>
  <c r="X49" i="2"/>
  <c r="X107" i="2"/>
  <c r="X67" i="2"/>
  <c r="AF67" i="2" s="1"/>
  <c r="X43" i="2"/>
  <c r="AF43" i="2" s="1"/>
  <c r="X4" i="2"/>
  <c r="Y4" i="2" s="1"/>
  <c r="X91" i="2"/>
  <c r="AF91" i="2" s="1"/>
  <c r="X79" i="2"/>
  <c r="Y79" i="2" s="1"/>
  <c r="X47" i="2"/>
  <c r="Y47" i="2" s="1"/>
  <c r="X54" i="2"/>
  <c r="Y54" i="2" s="1"/>
  <c r="X18" i="2"/>
  <c r="Y18" i="2" s="1"/>
  <c r="X114" i="2"/>
  <c r="Y114" i="2" s="1"/>
  <c r="X106" i="2"/>
  <c r="Y106" i="2" s="1"/>
  <c r="X98" i="2"/>
  <c r="Y98" i="2" s="1"/>
  <c r="X86" i="2"/>
  <c r="Y86" i="2" s="1"/>
  <c r="X70" i="2"/>
  <c r="AF70" i="2" s="1"/>
  <c r="X57" i="2"/>
  <c r="Y57" i="2" s="1"/>
  <c r="X21" i="2"/>
  <c r="Y21" i="2" s="1"/>
  <c r="X53" i="2"/>
  <c r="X45" i="2"/>
  <c r="X33" i="2"/>
  <c r="Y33" i="2" s="1"/>
  <c r="X17" i="2"/>
  <c r="Y17" i="2" s="1"/>
  <c r="X5" i="2"/>
  <c r="Y5" i="2" s="1"/>
  <c r="X82" i="2"/>
  <c r="Y82" i="2" s="1"/>
  <c r="X66" i="2"/>
  <c r="Y66" i="2" s="1"/>
  <c r="X44" i="2"/>
  <c r="Y44" i="2" s="1"/>
  <c r="X24" i="2"/>
  <c r="X8" i="2"/>
  <c r="Y8" i="2" s="1"/>
  <c r="X108" i="2"/>
  <c r="Y108" i="2" s="1"/>
  <c r="X100" i="2"/>
  <c r="Y100" i="2" s="1"/>
  <c r="X81" i="2"/>
  <c r="Y81" i="2" s="1"/>
  <c r="X65" i="2"/>
  <c r="Y65" i="2" s="1"/>
  <c r="X41" i="2"/>
  <c r="Y41" i="2" s="1"/>
  <c r="X88" i="2"/>
  <c r="Y88" i="2" s="1"/>
  <c r="X80" i="2"/>
  <c r="Y80" i="2" s="1"/>
  <c r="X72" i="2"/>
  <c r="Y72" i="2" s="1"/>
  <c r="X64" i="2"/>
  <c r="AF64" i="2" s="1"/>
  <c r="X60" i="2"/>
  <c r="Y60" i="2" s="1"/>
  <c r="X52" i="2"/>
  <c r="Y52" i="2" s="1"/>
  <c r="X40" i="2"/>
  <c r="Y40" i="2" s="1"/>
  <c r="X20" i="2"/>
  <c r="Y20" i="2" s="1"/>
  <c r="X22" i="2"/>
  <c r="Y22" i="2" s="1"/>
  <c r="X12" i="2"/>
  <c r="Y12" i="2" s="1"/>
  <c r="X104" i="2"/>
  <c r="Y104" i="2" s="1"/>
  <c r="X16" i="2"/>
  <c r="Y16" i="2" s="1"/>
  <c r="X6" i="2"/>
  <c r="Y6" i="2" s="1"/>
  <c r="X102" i="2"/>
  <c r="Y102" i="2" s="1"/>
  <c r="X89" i="2"/>
  <c r="Y89" i="2" s="1"/>
  <c r="X29" i="2"/>
  <c r="Y29" i="2" s="1"/>
  <c r="X25" i="2"/>
  <c r="Y25" i="2" s="1"/>
  <c r="X13" i="2"/>
  <c r="Y13" i="2" s="1"/>
  <c r="X85" i="2"/>
  <c r="X69" i="2"/>
  <c r="Y69" i="2" s="1"/>
  <c r="X38" i="2"/>
  <c r="Y38" i="2" s="1"/>
  <c r="X36" i="2"/>
  <c r="Y36" i="2" s="1"/>
  <c r="X112" i="2"/>
  <c r="Y112" i="2" s="1"/>
  <c r="X96" i="2"/>
  <c r="Y96" i="2" s="1"/>
  <c r="X73" i="2"/>
  <c r="X48" i="2"/>
  <c r="Y48" i="2" s="1"/>
  <c r="X37" i="2"/>
  <c r="Y37" i="2" s="1"/>
  <c r="X92" i="2"/>
  <c r="Y92" i="2" s="1"/>
  <c r="X84" i="2"/>
  <c r="AF84" i="2" s="1"/>
  <c r="X76" i="2"/>
  <c r="Y76" i="2" s="1"/>
  <c r="X68" i="2"/>
  <c r="Y68" i="2" s="1"/>
  <c r="X56" i="2"/>
  <c r="AF56" i="2" s="1"/>
  <c r="X28" i="2"/>
  <c r="Y28" i="2" s="1"/>
  <c r="X94" i="2"/>
  <c r="Y94" i="2" s="1"/>
  <c r="X78" i="2"/>
  <c r="Y78" i="2" s="1"/>
  <c r="X62" i="2"/>
  <c r="AF126" i="2" l="1"/>
  <c r="AF122" i="2"/>
  <c r="Z32" i="1"/>
  <c r="B33" i="1"/>
  <c r="B34" i="1" s="1"/>
  <c r="A77" i="4" s="1"/>
  <c r="A75" i="4"/>
  <c r="Y62" i="2"/>
  <c r="AF62" i="2"/>
  <c r="Y105" i="2"/>
  <c r="AF105" i="2"/>
  <c r="AF28" i="2"/>
  <c r="AF75" i="2"/>
  <c r="AF46" i="2"/>
  <c r="AF36" i="2"/>
  <c r="AF76" i="2"/>
  <c r="AF111" i="2"/>
  <c r="AF7" i="2"/>
  <c r="AF79" i="2"/>
  <c r="AF113" i="2"/>
  <c r="AF127" i="2"/>
  <c r="AF112" i="2"/>
  <c r="AF81" i="2"/>
  <c r="AF61" i="2"/>
  <c r="AF90" i="2"/>
  <c r="AF98" i="2"/>
  <c r="AF108" i="2"/>
  <c r="AF57" i="2"/>
  <c r="AF47" i="2"/>
  <c r="AF104" i="2"/>
  <c r="AF17" i="2"/>
  <c r="AF34" i="2"/>
  <c r="Y73" i="2"/>
  <c r="AF73" i="2"/>
  <c r="Y85" i="2"/>
  <c r="AF85" i="2"/>
  <c r="Y45" i="2"/>
  <c r="AF45" i="2"/>
  <c r="AF6" i="2"/>
  <c r="AF39" i="2"/>
  <c r="AF94" i="2"/>
  <c r="AF74" i="2"/>
  <c r="AF22" i="2"/>
  <c r="AF80" i="2"/>
  <c r="AF11" i="2"/>
  <c r="AF123" i="2"/>
  <c r="AF20" i="2"/>
  <c r="AF60" i="2"/>
  <c r="AF69" i="2"/>
  <c r="AF58" i="2"/>
  <c r="AF13" i="2"/>
  <c r="AF110" i="2"/>
  <c r="AF82" i="2"/>
  <c r="AF26" i="2"/>
  <c r="AF68" i="2"/>
  <c r="AF9" i="2"/>
  <c r="AF89" i="2"/>
  <c r="AF65" i="2"/>
  <c r="AF33" i="2"/>
  <c r="AF42" i="2"/>
  <c r="Y24" i="2"/>
  <c r="AF24" i="2"/>
  <c r="Y53" i="2"/>
  <c r="AF53" i="2"/>
  <c r="Y107" i="2"/>
  <c r="AF107" i="2"/>
  <c r="Y103" i="2"/>
  <c r="AF103" i="2"/>
  <c r="Y109" i="2"/>
  <c r="AF109" i="2"/>
  <c r="AF40" i="2"/>
  <c r="AF37" i="2"/>
  <c r="AF66" i="2"/>
  <c r="AF63" i="2"/>
  <c r="AF32" i="2"/>
  <c r="AF21" i="2"/>
  <c r="AF19" i="2"/>
  <c r="AF88" i="2"/>
  <c r="AF100" i="2"/>
  <c r="AF49" i="2"/>
  <c r="AF92" i="2"/>
  <c r="AF14" i="2"/>
  <c r="AF10" i="2"/>
  <c r="AF16" i="2"/>
  <c r="AF29" i="2"/>
  <c r="AF106" i="2"/>
  <c r="AF128" i="2"/>
  <c r="AF114" i="2"/>
  <c r="AF77" i="2"/>
  <c r="AF41" i="2"/>
  <c r="AF52" i="2"/>
  <c r="AF71" i="2"/>
  <c r="AF48" i="2"/>
  <c r="AF95" i="2"/>
  <c r="AF86" i="2"/>
  <c r="Y83" i="2"/>
  <c r="AF83" i="2"/>
  <c r="AF96" i="2"/>
  <c r="AF18" i="2"/>
  <c r="AF8" i="2"/>
  <c r="AF50" i="2"/>
  <c r="AF25" i="2"/>
  <c r="AF99" i="2"/>
  <c r="AF44" i="2"/>
  <c r="AF38" i="2"/>
  <c r="AF30" i="2"/>
  <c r="AF93" i="2"/>
  <c r="AF54" i="2"/>
  <c r="AF12" i="2"/>
  <c r="AF72" i="2"/>
  <c r="AF78" i="2"/>
  <c r="AF102" i="2"/>
  <c r="AF124" i="2"/>
  <c r="AF97" i="2"/>
  <c r="AF117" i="2"/>
  <c r="AF27" i="2"/>
  <c r="AF5" i="2"/>
  <c r="Y31" i="2"/>
  <c r="Y43" i="2"/>
  <c r="Y55" i="2"/>
  <c r="AF4" i="2"/>
  <c r="Y64" i="2"/>
  <c r="Y23" i="2"/>
  <c r="Y7" i="2"/>
  <c r="Y59" i="2"/>
  <c r="Y35" i="2"/>
  <c r="Y15" i="2"/>
  <c r="B139" i="1"/>
  <c r="Y139" i="1" s="1"/>
  <c r="Y91" i="2"/>
  <c r="Y67" i="2"/>
  <c r="Y84" i="2"/>
  <c r="Y49" i="2"/>
  <c r="Y70" i="2"/>
  <c r="Y51" i="2"/>
  <c r="Y101" i="2"/>
  <c r="Y56" i="2"/>
  <c r="Y87" i="2"/>
  <c r="Y50" i="2"/>
  <c r="A76" i="4" l="1"/>
  <c r="B140" i="1"/>
  <c r="Y140" i="1" s="1"/>
  <c r="Z33" i="1"/>
  <c r="Y34" i="1"/>
  <c r="Z34" i="1"/>
  <c r="B35" i="1"/>
  <c r="Z35" i="1" s="1"/>
  <c r="Y35" i="1"/>
  <c r="E134" i="1"/>
  <c r="A134" i="1" s="1"/>
  <c r="B141" i="1"/>
  <c r="Y141" i="1" s="1"/>
  <c r="B36" i="1" l="1"/>
  <c r="A79" i="4" s="1"/>
  <c r="Y36" i="1"/>
  <c r="A78" i="4"/>
  <c r="B142" i="1"/>
  <c r="Y142" i="1" s="1"/>
  <c r="B37" i="1" l="1"/>
  <c r="B38" i="1" s="1"/>
  <c r="B145" i="1" s="1"/>
  <c r="Y145" i="1" s="1"/>
  <c r="Y37" i="1"/>
  <c r="Z36" i="1"/>
  <c r="B143" i="1"/>
  <c r="Y143" i="1" s="1"/>
  <c r="Y39" i="1" l="1"/>
  <c r="A80" i="4"/>
  <c r="A81" i="4"/>
  <c r="B144" i="1"/>
  <c r="Y144" i="1" s="1"/>
  <c r="Y38" i="1"/>
  <c r="B39" i="1"/>
  <c r="A82" i="4" s="1"/>
  <c r="Z37" i="1"/>
  <c r="Z38" i="1"/>
  <c r="Z39" i="1" l="1"/>
  <c r="B40" i="1"/>
  <c r="B41" i="1" s="1"/>
  <c r="B146" i="1"/>
  <c r="Y146" i="1" s="1"/>
  <c r="Y40" i="1"/>
  <c r="Y42" i="1" l="1"/>
  <c r="B148" i="1"/>
  <c r="Y148" i="1" s="1"/>
  <c r="Z41" i="1"/>
  <c r="A84" i="4"/>
  <c r="B42" i="1"/>
  <c r="B149" i="1" s="1"/>
  <c r="Y149" i="1" s="1"/>
  <c r="A83" i="4"/>
  <c r="B147" i="1"/>
  <c r="Y147" i="1" s="1"/>
  <c r="Y41" i="1"/>
  <c r="Z40" i="1"/>
  <c r="Y43" i="1" l="1"/>
  <c r="A85" i="4"/>
  <c r="Z42" i="1"/>
  <c r="B43" i="1"/>
  <c r="Z43" i="1" s="1"/>
  <c r="B44" i="1" l="1"/>
  <c r="A87" i="4" s="1"/>
  <c r="A86" i="4"/>
  <c r="B150" i="1"/>
  <c r="Y150" i="1" s="1"/>
  <c r="Y44" i="1"/>
  <c r="Z44" i="1" l="1"/>
  <c r="B45" i="1"/>
  <c r="A88" i="4" s="1"/>
  <c r="B151" i="1"/>
  <c r="Y151" i="1" s="1"/>
  <c r="Y45" i="1"/>
  <c r="Z45" i="1" l="1"/>
  <c r="B152" i="1"/>
  <c r="Y152" i="1" s="1"/>
  <c r="Y46" i="1"/>
  <c r="B46" i="1"/>
  <c r="A89" i="4" s="1"/>
  <c r="B47" i="1" l="1"/>
  <c r="A90" i="4" s="1"/>
  <c r="Z46" i="1"/>
  <c r="Y47" i="1"/>
  <c r="B153" i="1"/>
  <c r="Y153" i="1" s="1"/>
  <c r="B154" i="1" l="1"/>
  <c r="Y154" i="1" s="1"/>
  <c r="B48" i="1"/>
  <c r="B155" i="1" s="1"/>
  <c r="Y155" i="1" s="1"/>
  <c r="Y48" i="1"/>
  <c r="Z47" i="1"/>
  <c r="B49" i="1" l="1"/>
  <c r="Y50" i="1" s="1"/>
  <c r="Y49" i="1"/>
  <c r="Z48" i="1"/>
  <c r="A91" i="4"/>
  <c r="A92" i="4" l="1"/>
  <c r="B156" i="1"/>
  <c r="Y156" i="1" s="1"/>
  <c r="B50" i="1"/>
  <c r="Z50" i="1" s="1"/>
  <c r="Z49" i="1"/>
  <c r="B51" i="1" l="1"/>
  <c r="A94" i="4" s="1"/>
  <c r="Y51" i="1"/>
  <c r="A93" i="4"/>
  <c r="B157" i="1"/>
  <c r="Y157" i="1" s="1"/>
  <c r="B52" i="1" l="1"/>
  <c r="Z52" i="1" s="1"/>
  <c r="B158" i="1"/>
  <c r="Y158" i="1" s="1"/>
  <c r="Z51" i="1"/>
  <c r="Y52" i="1"/>
  <c r="A95" i="4" l="1"/>
  <c r="B159" i="1"/>
  <c r="Y159" i="1" s="1"/>
  <c r="B53" i="1"/>
  <c r="Z53" i="1" s="1"/>
  <c r="Y53" i="1"/>
  <c r="A96" i="4" l="1"/>
  <c r="B54" i="1"/>
  <c r="B161" i="1" s="1"/>
  <c r="Y161" i="1" s="1"/>
  <c r="Y54" i="1"/>
  <c r="B160" i="1"/>
  <c r="Y160" i="1" s="1"/>
  <c r="B55" i="1" l="1"/>
  <c r="A98" i="4" s="1"/>
  <c r="Z54" i="1"/>
  <c r="Y55" i="1"/>
  <c r="A97" i="4"/>
  <c r="B56" i="1" l="1"/>
  <c r="Z56" i="1" s="1"/>
  <c r="B162" i="1"/>
  <c r="Y162" i="1" s="1"/>
  <c r="Y56" i="1"/>
  <c r="Z55" i="1"/>
  <c r="B163" i="1" l="1"/>
  <c r="Y163" i="1" s="1"/>
  <c r="B57" i="1"/>
  <c r="B164" i="1" s="1"/>
  <c r="Y164" i="1" s="1"/>
  <c r="A99" i="4"/>
  <c r="Y57" i="1"/>
  <c r="B58" i="1" l="1"/>
  <c r="A101" i="4" s="1"/>
  <c r="Y58" i="1"/>
  <c r="Z57" i="1"/>
  <c r="A100" i="4"/>
  <c r="B59" i="1" l="1"/>
  <c r="Y60" i="1" s="1"/>
  <c r="B165" i="1"/>
  <c r="Y165" i="1" s="1"/>
  <c r="Y59" i="1"/>
  <c r="Z58" i="1"/>
  <c r="B166" i="1"/>
  <c r="Y166" i="1" s="1"/>
  <c r="Z59" i="1" l="1"/>
  <c r="A102" i="4"/>
  <c r="B60" i="1"/>
  <c r="B167" i="1" s="1"/>
  <c r="Y167" i="1" s="1"/>
  <c r="B61" i="1" l="1"/>
  <c r="A104" i="4" s="1"/>
  <c r="Z60" i="1"/>
  <c r="Y61" i="1"/>
  <c r="A103" i="4"/>
  <c r="B168" i="1"/>
  <c r="Y168" i="1" s="1"/>
  <c r="B62" i="1"/>
  <c r="Z61" i="1" l="1"/>
  <c r="Y62" i="1"/>
  <c r="B169" i="1"/>
  <c r="Y169" i="1" s="1"/>
  <c r="A105" i="4"/>
  <c r="Z62" i="1"/>
  <c r="Y63" i="1"/>
  <c r="B63" i="1"/>
  <c r="B170" i="1" l="1"/>
  <c r="Y170" i="1" s="1"/>
  <c r="A106" i="4"/>
  <c r="Y64" i="1"/>
  <c r="Z63" i="1"/>
  <c r="B64" i="1"/>
  <c r="B171" i="1" l="1"/>
  <c r="Y171" i="1" s="1"/>
  <c r="A107" i="4"/>
  <c r="Y65" i="1"/>
  <c r="Z64" i="1"/>
  <c r="B65" i="1"/>
  <c r="B172" i="1" l="1"/>
  <c r="Y172" i="1" s="1"/>
  <c r="A108" i="4"/>
  <c r="Z65" i="1"/>
  <c r="Y66" i="1"/>
  <c r="B66" i="1"/>
  <c r="B173" i="1" l="1"/>
  <c r="Y173" i="1" s="1"/>
  <c r="A109" i="4"/>
  <c r="Z66" i="1"/>
  <c r="Y67" i="1"/>
  <c r="B67" i="1"/>
  <c r="B174" i="1" l="1"/>
  <c r="Y174" i="1" s="1"/>
  <c r="A110" i="4"/>
  <c r="Y68" i="1"/>
  <c r="Z67" i="1"/>
  <c r="B68" i="1"/>
  <c r="B175" i="1" l="1"/>
  <c r="Y175" i="1" s="1"/>
  <c r="A111" i="4"/>
  <c r="Z68" i="1"/>
  <c r="Y69" i="1"/>
  <c r="B69" i="1"/>
  <c r="B176" i="1" l="1"/>
  <c r="Y176" i="1" s="1"/>
  <c r="A112" i="4"/>
  <c r="Z69" i="1"/>
  <c r="Y70" i="1"/>
  <c r="B70" i="1"/>
  <c r="B177" i="1" l="1"/>
  <c r="Y177" i="1" s="1"/>
  <c r="A113" i="4"/>
  <c r="Z70" i="1"/>
  <c r="Y71" i="1"/>
  <c r="B71" i="1"/>
  <c r="B178" i="1" l="1"/>
  <c r="Y178" i="1" s="1"/>
  <c r="A114" i="4"/>
  <c r="Y72" i="1"/>
  <c r="Z71" i="1"/>
  <c r="B72" i="1"/>
  <c r="B179" i="1" l="1"/>
  <c r="Y179" i="1" s="1"/>
  <c r="A115" i="4"/>
  <c r="Y73" i="1"/>
  <c r="Z72" i="1"/>
  <c r="B73" i="1"/>
  <c r="B180" i="1" l="1"/>
  <c r="Y180" i="1" s="1"/>
  <c r="A116" i="4"/>
  <c r="Y74" i="1"/>
  <c r="Z73" i="1"/>
  <c r="B74" i="1"/>
  <c r="B181" i="1" l="1"/>
  <c r="Y181" i="1" s="1"/>
  <c r="A117" i="4"/>
  <c r="Z74" i="1"/>
  <c r="Y75" i="1"/>
  <c r="B75" i="1"/>
  <c r="A118" i="4" s="1"/>
  <c r="B182" i="1" l="1"/>
  <c r="Y182" i="1" s="1"/>
  <c r="Y76" i="1"/>
  <c r="Z75" i="1"/>
  <c r="B76" i="1"/>
  <c r="A119" i="4" s="1"/>
  <c r="B183" i="1" l="1"/>
  <c r="Y183" i="1" s="1"/>
  <c r="Z76" i="1"/>
  <c r="Y77" i="1"/>
  <c r="B77" i="1"/>
  <c r="B184" i="1" l="1"/>
  <c r="Y184" i="1" s="1"/>
  <c r="A120" i="4"/>
  <c r="Y78" i="1"/>
  <c r="Z77" i="1"/>
  <c r="B78" i="1"/>
  <c r="B185" i="1" l="1"/>
  <c r="Y185" i="1" s="1"/>
  <c r="A121" i="4"/>
  <c r="Z78" i="1"/>
  <c r="Y79" i="1"/>
  <c r="B79" i="1"/>
  <c r="B186" i="1" l="1"/>
  <c r="Y186" i="1" s="1"/>
  <c r="A124" i="4"/>
  <c r="Y80" i="1"/>
  <c r="Z79" i="1"/>
  <c r="B80" i="1"/>
  <c r="B187" i="1" l="1"/>
  <c r="Y187" i="1" s="1"/>
  <c r="A125" i="4"/>
  <c r="Z80" i="1"/>
  <c r="Y81" i="1"/>
  <c r="B81" i="1"/>
  <c r="B188" i="1" l="1"/>
  <c r="Y188" i="1" s="1"/>
  <c r="A126" i="4"/>
  <c r="Y82" i="1"/>
  <c r="Z81" i="1"/>
  <c r="B82" i="1"/>
  <c r="B189" i="1" l="1"/>
  <c r="Y189" i="1" s="1"/>
  <c r="A127" i="4"/>
  <c r="Z82" i="1"/>
  <c r="Y83" i="1"/>
  <c r="B83" i="1"/>
  <c r="B190" i="1" l="1"/>
  <c r="Y190" i="1" s="1"/>
  <c r="A128" i="4"/>
  <c r="Y84" i="1"/>
  <c r="Z83" i="1"/>
  <c r="B84" i="1"/>
  <c r="B191" i="1" l="1"/>
  <c r="Y191" i="1" s="1"/>
  <c r="A129" i="4"/>
  <c r="Z84" i="1"/>
  <c r="Y85" i="1"/>
  <c r="B85" i="1"/>
  <c r="B192" i="1" l="1"/>
  <c r="Y192" i="1" s="1"/>
  <c r="A130" i="4"/>
  <c r="Z85" i="1"/>
  <c r="Y86" i="1"/>
  <c r="B86" i="1"/>
  <c r="B193" i="1" l="1"/>
  <c r="Y193" i="1" s="1"/>
  <c r="A131" i="4"/>
  <c r="Y87" i="1"/>
  <c r="Z86" i="1"/>
  <c r="B87" i="1"/>
  <c r="B194" i="1" l="1"/>
  <c r="Y194" i="1" s="1"/>
  <c r="A132" i="4"/>
  <c r="Y88" i="1"/>
  <c r="Z87" i="1"/>
  <c r="B88" i="1"/>
  <c r="B195" i="1" l="1"/>
  <c r="Y195" i="1" s="1"/>
  <c r="A133" i="4"/>
  <c r="Y89" i="1"/>
  <c r="Z88" i="1"/>
  <c r="B89" i="1"/>
  <c r="B196" i="1" l="1"/>
  <c r="Y196" i="1" s="1"/>
  <c r="A134" i="4"/>
  <c r="Z89" i="1"/>
  <c r="Y90" i="1"/>
  <c r="B90" i="1"/>
  <c r="B197" i="1" l="1"/>
  <c r="Y197" i="1" s="1"/>
  <c r="A135" i="4"/>
  <c r="Y91" i="1"/>
  <c r="Z90" i="1"/>
  <c r="B91" i="1"/>
  <c r="B198" i="1" l="1"/>
  <c r="Y198" i="1" s="1"/>
  <c r="A136" i="4"/>
  <c r="Y92" i="1"/>
  <c r="Z91" i="1"/>
  <c r="B92" i="1"/>
  <c r="B199" i="1" l="1"/>
  <c r="Y199" i="1" s="1"/>
  <c r="A137" i="4"/>
  <c r="Y93" i="1"/>
  <c r="Z92" i="1"/>
  <c r="B93" i="1"/>
  <c r="B200" i="1" l="1"/>
  <c r="Y200" i="1" s="1"/>
  <c r="A138" i="4"/>
  <c r="Y94" i="1"/>
  <c r="Z93" i="1"/>
  <c r="B94" i="1"/>
  <c r="B201" i="1" l="1"/>
  <c r="Y201" i="1" s="1"/>
  <c r="A139" i="4"/>
  <c r="Y95" i="1"/>
  <c r="Z94" i="1"/>
  <c r="B95" i="1"/>
  <c r="B202" i="1" l="1"/>
  <c r="Y202" i="1" s="1"/>
  <c r="A140" i="4"/>
  <c r="Y96" i="1"/>
  <c r="Z95" i="1"/>
  <c r="B96" i="1"/>
  <c r="B203" i="1" l="1"/>
  <c r="Y203" i="1" s="1"/>
  <c r="A141" i="4"/>
  <c r="Y97" i="1"/>
  <c r="Z96" i="1"/>
  <c r="B97" i="1"/>
  <c r="B204" i="1" l="1"/>
  <c r="Y204" i="1" s="1"/>
  <c r="A142" i="4"/>
  <c r="Y98" i="1"/>
  <c r="Z97" i="1"/>
  <c r="B98" i="1"/>
  <c r="B205" i="1" l="1"/>
  <c r="Y205" i="1" s="1"/>
  <c r="A143" i="4"/>
  <c r="Y99" i="1"/>
  <c r="Z98" i="1"/>
  <c r="B99" i="1"/>
  <c r="B206" i="1" l="1"/>
  <c r="Y206" i="1" s="1"/>
  <c r="A144" i="4"/>
  <c r="Y100" i="1"/>
  <c r="Z99" i="1"/>
  <c r="B100" i="1"/>
  <c r="B207" i="1" l="1"/>
  <c r="Y207" i="1" s="1"/>
  <c r="A145" i="4"/>
  <c r="Y101" i="1"/>
  <c r="Z100" i="1"/>
  <c r="B101" i="1"/>
  <c r="B208" i="1" l="1"/>
  <c r="Y208" i="1" s="1"/>
  <c r="A146" i="4"/>
  <c r="Z101" i="1"/>
  <c r="Y102" i="1"/>
  <c r="B102" i="1"/>
  <c r="B209" i="1" l="1"/>
  <c r="Y209" i="1" s="1"/>
  <c r="A147" i="4"/>
  <c r="Y103" i="1"/>
  <c r="Z102" i="1"/>
  <c r="B103" i="1"/>
  <c r="B210" i="1" l="1"/>
  <c r="Y210" i="1" s="1"/>
  <c r="A148" i="4"/>
  <c r="Y104" i="1"/>
  <c r="Z103" i="1"/>
  <c r="B104" i="1"/>
  <c r="B211" i="1" l="1"/>
  <c r="Y211" i="1" s="1"/>
  <c r="A149" i="4"/>
  <c r="Y105" i="1"/>
  <c r="Z104" i="1"/>
  <c r="B105" i="1"/>
  <c r="B212" i="1" l="1"/>
  <c r="Y212" i="1" s="1"/>
  <c r="A150" i="4"/>
  <c r="Y106" i="1"/>
  <c r="Z105" i="1"/>
  <c r="B106" i="1"/>
  <c r="B213" i="1" l="1"/>
  <c r="Y213" i="1" s="1"/>
  <c r="A151" i="4"/>
  <c r="Z106" i="1"/>
  <c r="Y107" i="1"/>
  <c r="B107" i="1"/>
  <c r="B214" i="1" l="1"/>
  <c r="Y214" i="1" s="1"/>
  <c r="A152" i="4"/>
  <c r="Y108" i="1"/>
  <c r="Z107" i="1"/>
  <c r="B108" i="1"/>
  <c r="B215" i="1" l="1"/>
  <c r="Y215" i="1" s="1"/>
  <c r="A153" i="4"/>
  <c r="Y109" i="1"/>
  <c r="Z108" i="1"/>
  <c r="B109" i="1"/>
  <c r="B216" i="1" l="1"/>
  <c r="Y216" i="1" s="1"/>
  <c r="A154" i="4"/>
  <c r="Y110" i="1"/>
  <c r="Z109" i="1"/>
  <c r="B110" i="1"/>
  <c r="B217" i="1" l="1"/>
  <c r="Y217" i="1" s="1"/>
  <c r="A155" i="4"/>
  <c r="Y111" i="1"/>
  <c r="Z110" i="1"/>
  <c r="B111" i="1"/>
  <c r="B218" i="1" l="1"/>
  <c r="Y218" i="1" s="1"/>
  <c r="A156" i="4"/>
  <c r="Y112" i="1"/>
  <c r="Z111" i="1"/>
  <c r="B112" i="1"/>
  <c r="B219" i="1" l="1"/>
  <c r="Y219" i="1" s="1"/>
  <c r="A157" i="4"/>
  <c r="Y113" i="1"/>
  <c r="Z112" i="1"/>
  <c r="B113" i="1"/>
  <c r="B220" i="1" l="1"/>
  <c r="Y220" i="1" s="1"/>
  <c r="A158" i="4"/>
  <c r="Y114" i="1"/>
  <c r="Z113" i="1"/>
  <c r="B114" i="1"/>
  <c r="B221" i="1" l="1"/>
  <c r="Y221" i="1" s="1"/>
  <c r="A159" i="4"/>
  <c r="Y115" i="1"/>
  <c r="Z114" i="1"/>
  <c r="B115" i="1"/>
  <c r="B222" i="1" l="1"/>
  <c r="Y222" i="1" s="1"/>
  <c r="A160" i="4"/>
  <c r="Y116" i="1"/>
  <c r="Z115" i="1"/>
  <c r="B116" i="1"/>
  <c r="B223" i="1" l="1"/>
  <c r="Y223" i="1" s="1"/>
  <c r="A161" i="4"/>
  <c r="Y117" i="1"/>
  <c r="Z116" i="1"/>
  <c r="B117" i="1"/>
  <c r="B224" i="1" l="1"/>
  <c r="Y224" i="1" s="1"/>
  <c r="A162" i="4"/>
  <c r="Y118" i="1"/>
  <c r="Z117" i="1"/>
  <c r="B118" i="1"/>
  <c r="B225" i="1" l="1"/>
  <c r="Y225" i="1" s="1"/>
  <c r="A163" i="4"/>
  <c r="Y119" i="1"/>
  <c r="Z118" i="1"/>
  <c r="B119" i="1"/>
  <c r="B226" i="1" l="1"/>
  <c r="Y226" i="1" s="1"/>
  <c r="A164" i="4"/>
  <c r="Z119" i="1"/>
  <c r="Y120" i="1"/>
  <c r="B120" i="1"/>
  <c r="B227" i="1" l="1"/>
  <c r="Y227" i="1" s="1"/>
  <c r="A165" i="4"/>
  <c r="Y121" i="1"/>
  <c r="Z120" i="1"/>
  <c r="B121" i="1"/>
  <c r="Y122" i="1" s="1"/>
  <c r="B228" i="1" l="1"/>
  <c r="Y228" i="1" s="1"/>
  <c r="A166" i="4"/>
  <c r="Z121" i="1"/>
  <c r="B122" i="1"/>
  <c r="A167" i="4" l="1"/>
  <c r="Y123" i="1"/>
  <c r="Z122" i="1"/>
  <c r="B229" i="1"/>
  <c r="Y229" i="1" s="1"/>
  <c r="B123" i="1"/>
  <c r="A168" i="4" s="1"/>
  <c r="Z123" i="1" l="1"/>
  <c r="Y124" i="1"/>
  <c r="B230" i="1"/>
  <c r="Y230" i="1" s="1"/>
  <c r="B124" i="1"/>
  <c r="A169" i="4" s="1"/>
  <c r="Z124" i="1" l="1"/>
  <c r="Y125" i="1"/>
  <c r="B231" i="1"/>
  <c r="Y231" i="1" s="1"/>
  <c r="B125" i="1"/>
  <c r="A170" i="4" s="1"/>
  <c r="Z125" i="1" l="1"/>
  <c r="Y126" i="1"/>
  <c r="Y25" i="1" s="1"/>
  <c r="B232" i="1"/>
  <c r="Y232" i="1" s="1"/>
  <c r="B126" i="1"/>
  <c r="A171" i="4" s="1"/>
  <c r="AF19" i="1" l="1"/>
  <c r="Z126" i="1"/>
  <c r="Z25" i="1" s="1"/>
  <c r="B233" i="1"/>
  <c r="Y233" i="1" s="1"/>
</calcChain>
</file>

<file path=xl/sharedStrings.xml><?xml version="1.0" encoding="utf-8"?>
<sst xmlns="http://schemas.openxmlformats.org/spreadsheetml/2006/main" count="252" uniqueCount="199">
  <si>
    <t>Uzel</t>
  </si>
  <si>
    <t>Stanoviště</t>
  </si>
  <si>
    <t>Praha,,Černý Most</t>
  </si>
  <si>
    <t>Praha,,Na Knížecí</t>
  </si>
  <si>
    <t>Praha,,Roztyly</t>
  </si>
  <si>
    <t>Praha,,Hradčanská</t>
  </si>
  <si>
    <t>Praha,,Stodůlky</t>
  </si>
  <si>
    <t>stan. nepravidelné dopravy</t>
  </si>
  <si>
    <t>OBJEDNÁVKA NEPRAVIDELNÉ DOPRAVY</t>
  </si>
  <si>
    <t>ÚDAJE O OBJEDNATELI</t>
  </si>
  <si>
    <t>NÁZEV (OBCHODNÍ JMÉNO)</t>
  </si>
  <si>
    <t>IČO</t>
  </si>
  <si>
    <t>DIČ</t>
  </si>
  <si>
    <t>ADRESA</t>
  </si>
  <si>
    <t>ULICE</t>
  </si>
  <si>
    <t>MĚSTO</t>
  </si>
  <si>
    <t>PSČ</t>
  </si>
  <si>
    <t>BANKOVNÍ SPOJENÍ</t>
  </si>
  <si>
    <t>ČÍSLO ÚČTU</t>
  </si>
  <si>
    <t>KÓD BANKY</t>
  </si>
  <si>
    <t>KONTAKTNÍ OSOBA</t>
  </si>
  <si>
    <t>JMÉNO A PŘÍJMENÍ</t>
  </si>
  <si>
    <t>TELEFON</t>
  </si>
  <si>
    <t>E-MAIL</t>
  </si>
  <si>
    <t>OBJEDNÁVKA</t>
  </si>
  <si>
    <t>POLOŽKA</t>
  </si>
  <si>
    <t>TERMINÁL/ZASTÁVKA</t>
  </si>
  <si>
    <t>ODJEZDOVÉ STANOVIŠTĚ</t>
  </si>
  <si>
    <t>ČAS PŘÍJEZDU</t>
  </si>
  <si>
    <t>ČAS ODJEZDU</t>
  </si>
  <si>
    <t>CELKOVÁ ORIENTAČNÍ CENA BEZ DPH (v Kč):</t>
  </si>
  <si>
    <t>Výběr terminálu/zastávky</t>
  </si>
  <si>
    <t>Určení ceny</t>
  </si>
  <si>
    <t>V ČR</t>
  </si>
  <si>
    <t>Mimo ČR</t>
  </si>
  <si>
    <t>(vyberte ze seznamu)</t>
  </si>
  <si>
    <t>Vyplnění údajů o objednateli</t>
  </si>
  <si>
    <t>Seznam problémů</t>
  </si>
  <si>
    <t>Chybí údaje o zastávce</t>
  </si>
  <si>
    <t>Chybí čas příjezdu</t>
  </si>
  <si>
    <t>Chybí čas odjezdu</t>
  </si>
  <si>
    <t>Chybí oblast dopravy</t>
  </si>
  <si>
    <t>SUM</t>
  </si>
  <si>
    <t>OK</t>
  </si>
  <si>
    <t>Diagnostika</t>
  </si>
  <si>
    <t>Platnost čísla IČO</t>
  </si>
  <si>
    <t>Přestupní</t>
  </si>
  <si>
    <t>Kalendář</t>
  </si>
  <si>
    <t>hh</t>
  </si>
  <si>
    <t>mm</t>
  </si>
  <si>
    <t>CENA BEZ DPH</t>
  </si>
  <si>
    <t>Čas</t>
  </si>
  <si>
    <t>Chybné/Chybějící datum</t>
  </si>
  <si>
    <t>KONTROLA FORMULÁŘE</t>
  </si>
  <si>
    <t>Telefon</t>
  </si>
  <si>
    <t>ČR</t>
  </si>
  <si>
    <t>SR</t>
  </si>
  <si>
    <t>+420</t>
  </si>
  <si>
    <t>+421</t>
  </si>
  <si>
    <t>Podbarvení</t>
  </si>
  <si>
    <t>Diagnostika chyb</t>
  </si>
  <si>
    <t>Převod času</t>
  </si>
  <si>
    <t>stanoviště č. 1</t>
  </si>
  <si>
    <t>stanoviště směr sever</t>
  </si>
  <si>
    <t>stanoviště směr jih</t>
  </si>
  <si>
    <t>Diagnostika IČO</t>
  </si>
  <si>
    <t>Neplatné stanoviště v souvislosti s terminálem/zastávkou</t>
  </si>
  <si>
    <t>Čekací doba musí být v rozpětí 1 až 60 minut.</t>
  </si>
  <si>
    <t>DATUM PŘÍJEZDU</t>
  </si>
  <si>
    <t>Předčíslí</t>
  </si>
  <si>
    <t>Druhá část</t>
  </si>
  <si>
    <t>Kód banky</t>
  </si>
  <si>
    <t>Specifikace prostor využívaných dopravcem a harmonogram jejich využití</t>
  </si>
  <si>
    <t>DOPRAVCE:</t>
  </si>
  <si>
    <t>Položka</t>
  </si>
  <si>
    <t>Terminál/zastávka</t>
  </si>
  <si>
    <t>Datum</t>
  </si>
  <si>
    <t>Čas příjezdu</t>
  </si>
  <si>
    <t>Čas odjezdu</t>
  </si>
  <si>
    <t>Cena bez DPH (v Kč)</t>
  </si>
  <si>
    <t>CELKEM ZA OBJEDNANÉ SLUŽBY</t>
  </si>
  <si>
    <t>Kč bez DPH</t>
  </si>
  <si>
    <t>Objednatel - Dopravce</t>
  </si>
  <si>
    <t>Název</t>
  </si>
  <si>
    <t>Adresa</t>
  </si>
  <si>
    <t>Bankovní spojení</t>
  </si>
  <si>
    <t>Kontaktní osoba
(jméno, telefon, email)</t>
  </si>
  <si>
    <t>Poskytovatel</t>
  </si>
  <si>
    <t>Regionální organizátor pražské integrované dopravy, příspěvková organizace (ROPID)</t>
  </si>
  <si>
    <t>Rytířská 406/10, 110 00 Praha 1</t>
  </si>
  <si>
    <t>CZ60437359</t>
  </si>
  <si>
    <t>Předmět objednávky</t>
  </si>
  <si>
    <t>Umožnění zastavení a stání autobusového spoje včetně poskytnutí služeb zajišťujících obslužnost a využitelnost prostoru autobusového stanoviště nebo nácestné zastávky (AS/NZ) za účelem realizace příležitostné osobní silniční dopravy nebo mezinárodní kyvadlové dopravy. Podrobnosti včetně harmonogramu využití AS/NZ stanoví příloha k objednávce.</t>
  </si>
  <si>
    <t>Období realizace</t>
  </si>
  <si>
    <t>Dle přílohy k objednávce.</t>
  </si>
  <si>
    <t>Dohodnutá cena</t>
  </si>
  <si>
    <t>Splatnost faktur</t>
  </si>
  <si>
    <t>14 dní od doručení objednateli</t>
  </si>
  <si>
    <t>Přílohy</t>
  </si>
  <si>
    <t>Specifikace prostor využívaných dopravcem a harmonogram jejich využití.</t>
  </si>
  <si>
    <t>Číslo objednávky musí být uvedeno na veškeré korespondenci a fakturách souvisejících s touto objednávkou. Poskytovatel není povinen akceptovat objednávku, pokud to neumožňují provozní důvody nebo má-li objednatel vůči poskytovateli neuhrazené dluhy po splatnosti.</t>
  </si>
  <si>
    <t>Organizace ROPID jedná v pozici poskytovatele v zastoupení svého zřizovatele, Hlavního města Prahy, na základě zmocnění daného její zřizovací listinou. Veškerá práva a povinnosti poskytovatele vyplývající z realizace této objednávky pak budou v souladu se zřizovací listinou organizace ROPID vykonávána přímo touto příspěvkovou organizací.</t>
  </si>
  <si>
    <t>ČÚ</t>
  </si>
  <si>
    <t>Kontakt</t>
  </si>
  <si>
    <t>Parametry objednávky</t>
  </si>
  <si>
    <t>Příjezd</t>
  </si>
  <si>
    <t>Odjezd</t>
  </si>
  <si>
    <t>Zast</t>
  </si>
  <si>
    <t>Stan</t>
  </si>
  <si>
    <t>Dat</t>
  </si>
  <si>
    <t>Přij</t>
  </si>
  <si>
    <t>Odj</t>
  </si>
  <si>
    <t>Noc</t>
  </si>
  <si>
    <t>Dop</t>
  </si>
  <si>
    <t>-</t>
  </si>
  <si>
    <t>DD.MM.RRRR</t>
  </si>
  <si>
    <t>Min.</t>
  </si>
  <si>
    <t>Banka</t>
  </si>
  <si>
    <t>Komerční banka, a.s.</t>
  </si>
  <si>
    <t>ČSOB, a.s.</t>
  </si>
  <si>
    <t>MONETA Money Bank, a.s.</t>
  </si>
  <si>
    <t>Česká národní banka</t>
  </si>
  <si>
    <t>Česká spořitelna, a.s.</t>
  </si>
  <si>
    <t>Fio banka, a.s.</t>
  </si>
  <si>
    <t>MUFG Bank (Europe) N.V. Prague Branch</t>
  </si>
  <si>
    <t>AKCENTA, spořitelní a úvěrní družstvo</t>
  </si>
  <si>
    <t>Citfin, spořitelní družstvo</t>
  </si>
  <si>
    <t>Moravský Peněžní Ústav – spořitelní družstvo</t>
  </si>
  <si>
    <t>Hypoteční banka, a.s.</t>
  </si>
  <si>
    <t>Peněžní dům, spořitelní družstvo</t>
  </si>
  <si>
    <t>Artesa, spořitelní družstvo</t>
  </si>
  <si>
    <t>Poštová banka, a.s., pobočka Česká republika</t>
  </si>
  <si>
    <t>Banka CREDITAS a.s.</t>
  </si>
  <si>
    <t>ANO spořitelní družstvo</t>
  </si>
  <si>
    <t>ZUNO BANK AG, organizační složka</t>
  </si>
  <si>
    <t>Citibank Europe plc, organizační složka</t>
  </si>
  <si>
    <t>UniCredit Bank Czech Republic and Slovakia, a.s.</t>
  </si>
  <si>
    <t>Air Bank a. s.</t>
  </si>
  <si>
    <t>BNP Paribas Personal Finance SA, odštěpný závod</t>
  </si>
  <si>
    <t>PKO BP S.A., Czech Branch</t>
  </si>
  <si>
    <t>ING Bank N.V.</t>
  </si>
  <si>
    <t>Expobank CZ a.s.</t>
  </si>
  <si>
    <t>Českomoravská záruční a rozvojová banka, a.s.</t>
  </si>
  <si>
    <t>Raiffeisenbank, a.s.</t>
  </si>
  <si>
    <t>J&amp;T Banka, a.s.</t>
  </si>
  <si>
    <t>PPF banka a.s.</t>
  </si>
  <si>
    <t>Equa bank a. s.</t>
  </si>
  <si>
    <t>COMMERZBANK Aktiengesellschaft, pobočka Praha</t>
  </si>
  <si>
    <t>mBank S.A., organizační složka</t>
  </si>
  <si>
    <t>BNP Paribas Fortis SA/NV, pobočka Česká republika</t>
  </si>
  <si>
    <t>Všeobecná úverová banka a.s., pobočka Praha</t>
  </si>
  <si>
    <t>Sberbank CZ, a.s.</t>
  </si>
  <si>
    <t>Deutsche Bank A.G. Filiale Prag</t>
  </si>
  <si>
    <t>Waldviertler Sparkasse Bank AG</t>
  </si>
  <si>
    <t>Raiffeisen stavební spořitelna a.s.</t>
  </si>
  <si>
    <t>Českomoravská stavební spořitelna a. s.</t>
  </si>
  <si>
    <t>Wüstenrot - stavební spořitelna a.s.</t>
  </si>
  <si>
    <t>Wüstenrot hypoteční banka, a.s.</t>
  </si>
  <si>
    <t>Modrá pyramida stavební spořitelna, a.s.</t>
  </si>
  <si>
    <t>Raiffeisenbank im Stiftland Waldsassen eG pobočka Cheb, odštěpný závod</t>
  </si>
  <si>
    <t>Oberbank AG pobočka Česká republika</t>
  </si>
  <si>
    <t>Stavební spořitelna České spořitelny, a.s.</t>
  </si>
  <si>
    <t>Česká exportní banka, a.s.</t>
  </si>
  <si>
    <t>HSBC Bank plc - pobočka Praha</t>
  </si>
  <si>
    <t>PRIVAT BANK AG der Raiffeisenlandesbank Oberösterreich v České republice</t>
  </si>
  <si>
    <t>Payment Execution s.r.o.</t>
  </si>
  <si>
    <t>EEPAYS s. r. o.</t>
  </si>
  <si>
    <t>Družstevní záložna Kredit</t>
  </si>
  <si>
    <t>Bank of China (Hungary) Close Ltd. Prague branch, odštěpný závod</t>
  </si>
  <si>
    <t xml:space="preserve">PPF banka a.s.; č.ú.: 2000930039/6000 </t>
  </si>
  <si>
    <t>Další ujednání</t>
  </si>
  <si>
    <t>Pokud bude v rámci jednoho termínu přistaveno více autobusů, je třeba pro každý autobus vyplnit položku zvlášť.</t>
  </si>
  <si>
    <t>+</t>
  </si>
  <si>
    <t>Práce s řádky</t>
  </si>
  <si>
    <t>stanoviště č. 4</t>
  </si>
  <si>
    <t>1</t>
  </si>
  <si>
    <t>Odjezdové stanoviště</t>
  </si>
  <si>
    <t>Praha,,Želivského</t>
  </si>
  <si>
    <t>výstupní</t>
  </si>
  <si>
    <t>P_CM</t>
  </si>
  <si>
    <t>P_HRA</t>
  </si>
  <si>
    <t>P_ROZ</t>
  </si>
  <si>
    <t>P_STO</t>
  </si>
  <si>
    <t>P_KNI</t>
  </si>
  <si>
    <t>P_ZEL</t>
  </si>
  <si>
    <t>Oblasti</t>
  </si>
  <si>
    <t>Zastávka</t>
  </si>
  <si>
    <t>Oblast</t>
  </si>
  <si>
    <t>DEFAULT</t>
  </si>
  <si>
    <t>stanoviště č. 2</t>
  </si>
  <si>
    <t>stanoviště č. 6</t>
  </si>
  <si>
    <t>nástup</t>
  </si>
  <si>
    <t>výstup</t>
  </si>
  <si>
    <t>Zastavení pro</t>
  </si>
  <si>
    <t>Vyřazené oblasti</t>
  </si>
  <si>
    <t>ZASTAVENÍ PRO</t>
  </si>
  <si>
    <t>výstup a nástup</t>
  </si>
  <si>
    <r>
      <t xml:space="preserve">Dle platného ceníku (dostupný na: 
</t>
    </r>
    <r>
      <rPr>
        <i/>
        <sz val="16"/>
        <color theme="1"/>
        <rFont val="Alwyn New Lt"/>
        <family val="2"/>
      </rPr>
      <t>https://pid.cz/kontakty/autobusova-stanoviste/vyuziti-terminalu-pro-zajezd/</t>
    </r>
    <r>
      <rPr>
        <sz val="16"/>
        <color theme="1"/>
        <rFont val="Alwyn New Lt"/>
        <family val="2"/>
      </rPr>
      <t>)</t>
    </r>
  </si>
  <si>
    <r>
      <t xml:space="preserve">Dopravce se zavazuje dodržovat Pravidla pro autobusová stanoviště a nácestné zastávky využívané v rámci nepravidelné dopravy, Dopravně-provozní řád (obojí dostupné na 
</t>
    </r>
    <r>
      <rPr>
        <i/>
        <sz val="16"/>
        <color theme="1"/>
        <rFont val="Alwyn New Lt"/>
        <family val="2"/>
      </rPr>
      <t>https://pid.cz/kontakty/autobusova-stanoviste/vyuziti-terminalu-pro-zajezd/</t>
    </r>
    <r>
      <rPr>
        <sz val="16"/>
        <color theme="1"/>
        <rFont val="Alwyn New Lt"/>
        <family val="2"/>
      </rPr>
      <t>) a pokyny dispečerské služby.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</si>
</sst>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0000"/>
    <numFmt numFmtId="165" formatCode="00"/>
    <numFmt numFmtId="166" formatCode="0\ &quot;Kč&quot;"/>
    <numFmt numFmtId="167" formatCode="000,000,000"/>
    <numFmt numFmtId="168" formatCode="d/m/yy\ h:mm;@"/>
    <numFmt numFmtId="169" formatCode="000\ 00"/>
    <numFmt numFmtId="170" formatCode="[Black]000000;;[Color15]&quot;(DIČ)&quot;;@"/>
    <numFmt numFmtId="171" formatCode="[Black]0000000000;;[Color16]&quot;(číslo účtu)&quot;;@"/>
    <numFmt numFmtId="172" formatCode="[Black]0000;;[Color16]&quot;(banka)&quot;;@"/>
    <numFmt numFmtId="173" formatCode="_-* #,##0\ &quot;Kč&quot;_-;\-* #,##0\ &quot;Kč&quot;_-;_-* &quot;-&quot;??\ &quot;Kč&quot;_-;_-@_-"/>
    <numFmt numFmtId="174" formatCode="h:mm;@"/>
    <numFmt numFmtId="175" formatCode="&quot;OBJEDNÁVKA Č. &quot;@"/>
    <numFmt numFmtId="176" formatCode="&quot;PŘÍLOHA K OBJEDNÁVCE Č. &quot;@"/>
    <numFmt numFmtId="177" formatCode="[Black]000000;;[Color16]&quot;(předč.)&quot;;@"/>
    <numFmt numFmtId="178" formatCode="##,#00"/>
    <numFmt numFmtId="179" formatCode="[Black]00000000;;[Color15]&quot;(IČO)&quot;;@"/>
    <numFmt numFmtId="180" formatCode="&quot;V Praze dne &quot;dd/mm/yyyy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Alwyn New Lt"/>
      <family val="2"/>
    </font>
    <font>
      <sz val="11"/>
      <color theme="1"/>
      <name val="Alwyn New Lt"/>
      <family val="2"/>
    </font>
    <font>
      <i/>
      <sz val="11"/>
      <color theme="1"/>
      <name val="Alwyn New Lt"/>
      <family val="2"/>
    </font>
    <font>
      <sz val="8"/>
      <color theme="1"/>
      <name val="Alwyn New Lt"/>
      <family val="2"/>
    </font>
    <font>
      <sz val="8"/>
      <name val="Alwyn New Lt"/>
      <family val="2"/>
    </font>
    <font>
      <b/>
      <sz val="8"/>
      <color theme="1"/>
      <name val="Alwyn New Lt"/>
      <family val="2"/>
    </font>
    <font>
      <b/>
      <sz val="12"/>
      <color theme="1"/>
      <name val="Alwyn New Lt"/>
      <family val="2"/>
    </font>
    <font>
      <b/>
      <sz val="11"/>
      <color theme="0"/>
      <name val="Calibri"/>
      <family val="2"/>
      <charset val="238"/>
      <scheme val="minor"/>
    </font>
    <font>
      <b/>
      <sz val="14"/>
      <color theme="1"/>
      <name val="Alwyn New Lt"/>
      <family val="2"/>
    </font>
    <font>
      <b/>
      <sz val="8"/>
      <color rgb="FFFF0000"/>
      <name val="Alwyn New Lt"/>
      <family val="2"/>
    </font>
    <font>
      <sz val="8"/>
      <color rgb="FFFF0000"/>
      <name val="Alwyn New Lt"/>
      <family val="2"/>
    </font>
    <font>
      <sz val="8"/>
      <color theme="3"/>
      <name val="Alwyn New Lt"/>
      <family val="2"/>
    </font>
    <font>
      <sz val="14"/>
      <color theme="1"/>
      <name val="Alwyn New Lt"/>
      <family val="2"/>
    </font>
    <font>
      <sz val="12"/>
      <color theme="1"/>
      <name val="Alwyn New Lt"/>
      <family val="2"/>
    </font>
    <font>
      <b/>
      <sz val="16"/>
      <color theme="1"/>
      <name val="Alwyn New Lt"/>
      <family val="2"/>
    </font>
    <font>
      <b/>
      <sz val="16"/>
      <color theme="1"/>
      <name val="Alwyn New Rg"/>
      <family val="2"/>
    </font>
    <font>
      <b/>
      <sz val="18"/>
      <color theme="1"/>
      <name val="Alwyn New Rg"/>
      <family val="2"/>
    </font>
    <font>
      <b/>
      <sz val="18"/>
      <color theme="1"/>
      <name val="Alwyn New Lt"/>
      <family val="2"/>
    </font>
    <font>
      <b/>
      <sz val="24"/>
      <color theme="1"/>
      <name val="Alwyn New Rg"/>
      <family val="2"/>
    </font>
    <font>
      <b/>
      <sz val="24"/>
      <color theme="1"/>
      <name val="Alwyn New Lt"/>
      <family val="2"/>
    </font>
    <font>
      <sz val="18"/>
      <color theme="1"/>
      <name val="Alwyn New Rg"/>
      <family val="2"/>
    </font>
    <font>
      <sz val="16"/>
      <color theme="1"/>
      <name val="Alwyn New Lt"/>
      <family val="2"/>
    </font>
    <font>
      <sz val="16"/>
      <color theme="1"/>
      <name val="Calibri"/>
      <family val="2"/>
      <charset val="238"/>
      <scheme val="minor"/>
    </font>
    <font>
      <i/>
      <sz val="16"/>
      <color theme="1"/>
      <name val="Alwyn New Lt"/>
      <family val="2"/>
    </font>
    <font>
      <sz val="16"/>
      <color theme="0"/>
      <name val="Alwyn New Lt"/>
      <family val="2"/>
    </font>
    <font>
      <sz val="16"/>
      <name val="Alwyn New Lt"/>
      <family val="2"/>
    </font>
    <font>
      <sz val="16"/>
      <color rgb="FFFF0000"/>
      <name val="Alwyn New Lt"/>
      <family val="2"/>
    </font>
    <font>
      <b/>
      <sz val="10"/>
      <color theme="1"/>
      <name val="Alwyn New Lt"/>
      <family val="2"/>
    </font>
    <font>
      <b/>
      <sz val="16"/>
      <color rgb="FFFF0000"/>
      <name val="Alwyn New Lt"/>
      <family val="2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4"/>
      <color theme="1"/>
      <name val="Alwyn New Lt"/>
      <family val="2"/>
    </font>
    <font>
      <sz val="8"/>
      <color theme="0"/>
      <name val="Alwyn New L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3" fillId="0" borderId="0" xfId="0" applyFont="1" applyProtection="1">
      <protection hidden="1"/>
    </xf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3" borderId="12" xfId="0" applyFont="1" applyFill="1" applyBorder="1"/>
    <xf numFmtId="0" fontId="1" fillId="3" borderId="0" xfId="0" applyFont="1" applyFill="1"/>
    <xf numFmtId="0" fontId="1" fillId="3" borderId="13" xfId="0" applyFont="1" applyFill="1" applyBorder="1"/>
    <xf numFmtId="0" fontId="9" fillId="4" borderId="17" xfId="0" applyFont="1" applyFill="1" applyBorder="1"/>
    <xf numFmtId="0" fontId="1" fillId="0" borderId="13" xfId="0" applyFont="1" applyBorder="1"/>
    <xf numFmtId="0" fontId="0" fillId="4" borderId="10" xfId="0" applyFill="1" applyBorder="1"/>
    <xf numFmtId="0" fontId="0" fillId="4" borderId="11" xfId="0" applyFill="1" applyBorder="1"/>
    <xf numFmtId="0" fontId="9" fillId="4" borderId="9" xfId="0" applyFont="1" applyFill="1" applyBorder="1"/>
    <xf numFmtId="14" fontId="0" fillId="0" borderId="0" xfId="0" applyNumberFormat="1"/>
    <xf numFmtId="0" fontId="9" fillId="0" borderId="0" xfId="0" applyFont="1"/>
    <xf numFmtId="165" fontId="0" fillId="0" borderId="18" xfId="0" applyNumberFormat="1" applyBorder="1"/>
    <xf numFmtId="165" fontId="0" fillId="0" borderId="19" xfId="0" applyNumberFormat="1" applyBorder="1"/>
    <xf numFmtId="165" fontId="0" fillId="0" borderId="0" xfId="0" applyNumberFormat="1"/>
    <xf numFmtId="0" fontId="0" fillId="0" borderId="23" xfId="0" applyBorder="1"/>
    <xf numFmtId="0" fontId="0" fillId="0" borderId="24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0" fillId="0" borderId="11" xfId="0" applyBorder="1"/>
    <xf numFmtId="0" fontId="0" fillId="0" borderId="11" xfId="0" quotePrefix="1" applyBorder="1"/>
    <xf numFmtId="0" fontId="0" fillId="0" borderId="16" xfId="0" quotePrefix="1" applyBorder="1"/>
    <xf numFmtId="0" fontId="1" fillId="0" borderId="16" xfId="0" applyFont="1" applyBorder="1"/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3" fillId="5" borderId="13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16" fillId="5" borderId="0" xfId="0" applyFont="1" applyFill="1" applyAlignment="1" applyProtection="1">
      <alignment vertical="center"/>
      <protection hidden="1"/>
    </xf>
    <xf numFmtId="0" fontId="23" fillId="5" borderId="13" xfId="0" applyFont="1" applyFill="1" applyBorder="1" applyAlignment="1" applyProtection="1">
      <alignment vertical="center"/>
      <protection hidden="1"/>
    </xf>
    <xf numFmtId="0" fontId="26" fillId="5" borderId="0" xfId="0" applyFont="1" applyFill="1" applyAlignment="1" applyProtection="1">
      <alignment vertical="center"/>
      <protection hidden="1"/>
    </xf>
    <xf numFmtId="0" fontId="26" fillId="5" borderId="13" xfId="0" applyFont="1" applyFill="1" applyBorder="1" applyAlignment="1" applyProtection="1">
      <alignment vertical="center"/>
      <protection hidden="1"/>
    </xf>
    <xf numFmtId="0" fontId="27" fillId="5" borderId="13" xfId="0" applyFont="1" applyFill="1" applyBorder="1" applyAlignment="1" applyProtection="1">
      <alignment vertical="center"/>
      <protection hidden="1"/>
    </xf>
    <xf numFmtId="0" fontId="28" fillId="5" borderId="0" xfId="0" applyFont="1" applyFill="1" applyAlignment="1" applyProtection="1">
      <alignment vertical="center"/>
      <protection hidden="1"/>
    </xf>
    <xf numFmtId="0" fontId="25" fillId="5" borderId="0" xfId="0" applyFont="1" applyFill="1" applyAlignment="1" applyProtection="1">
      <alignment vertical="center"/>
      <protection hidden="1"/>
    </xf>
    <xf numFmtId="0" fontId="23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23" fillId="5" borderId="15" xfId="0" applyFont="1" applyFill="1" applyBorder="1" applyAlignment="1" applyProtection="1">
      <alignment vertical="center"/>
      <protection hidden="1"/>
    </xf>
    <xf numFmtId="0" fontId="2" fillId="5" borderId="59" xfId="0" applyFont="1" applyFill="1" applyBorder="1" applyAlignment="1" applyProtection="1">
      <alignment vertical="center"/>
      <protection hidden="1"/>
    </xf>
    <xf numFmtId="0" fontId="3" fillId="5" borderId="60" xfId="0" applyFont="1" applyFill="1" applyBorder="1" applyAlignment="1" applyProtection="1">
      <alignment vertical="center"/>
      <protection hidden="1"/>
    </xf>
    <xf numFmtId="0" fontId="3" fillId="5" borderId="59" xfId="0" applyFont="1" applyFill="1" applyBorder="1" applyAlignment="1" applyProtection="1">
      <alignment vertical="center"/>
      <protection hidden="1"/>
    </xf>
    <xf numFmtId="0" fontId="19" fillId="2" borderId="59" xfId="0" applyFont="1" applyFill="1" applyBorder="1" applyAlignment="1" applyProtection="1">
      <alignment vertical="center"/>
      <protection hidden="1"/>
    </xf>
    <xf numFmtId="0" fontId="3" fillId="2" borderId="60" xfId="0" applyFont="1" applyFill="1" applyBorder="1" applyAlignment="1" applyProtection="1">
      <alignment vertical="center"/>
      <protection hidden="1"/>
    </xf>
    <xf numFmtId="0" fontId="16" fillId="5" borderId="59" xfId="0" applyFont="1" applyFill="1" applyBorder="1" applyAlignment="1" applyProtection="1">
      <alignment vertical="center"/>
      <protection hidden="1"/>
    </xf>
    <xf numFmtId="0" fontId="23" fillId="5" borderId="60" xfId="0" applyFont="1" applyFill="1" applyBorder="1" applyAlignment="1" applyProtection="1">
      <alignment vertical="center"/>
      <protection hidden="1"/>
    </xf>
    <xf numFmtId="0" fontId="23" fillId="5" borderId="59" xfId="0" applyFont="1" applyFill="1" applyBorder="1" applyAlignment="1" applyProtection="1">
      <alignment vertical="center"/>
      <protection hidden="1"/>
    </xf>
    <xf numFmtId="0" fontId="26" fillId="5" borderId="60" xfId="0" applyFont="1" applyFill="1" applyBorder="1" applyAlignment="1" applyProtection="1">
      <alignment vertical="center"/>
      <protection hidden="1"/>
    </xf>
    <xf numFmtId="0" fontId="27" fillId="5" borderId="60" xfId="0" applyFont="1" applyFill="1" applyBorder="1" applyAlignment="1" applyProtection="1">
      <alignment vertical="center"/>
      <protection hidden="1"/>
    </xf>
    <xf numFmtId="0" fontId="14" fillId="5" borderId="61" xfId="0" applyFont="1" applyFill="1" applyBorder="1" applyAlignment="1" applyProtection="1">
      <alignment horizontal="center" vertical="center"/>
      <protection hidden="1"/>
    </xf>
    <xf numFmtId="175" fontId="20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23" fillId="0" borderId="2" xfId="0" applyFont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18" fillId="0" borderId="8" xfId="0" applyFont="1" applyBorder="1" applyAlignment="1" applyProtection="1">
      <alignment horizontal="left" vertical="center"/>
      <protection hidden="1"/>
    </xf>
    <xf numFmtId="0" fontId="23" fillId="0" borderId="8" xfId="0" applyFont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23" fillId="0" borderId="5" xfId="0" applyFont="1" applyBorder="1" applyAlignment="1" applyProtection="1">
      <alignment horizontal="left"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24" fillId="0" borderId="0" xfId="0" applyFont="1" applyProtection="1"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166" fontId="14" fillId="5" borderId="13" xfId="0" applyNumberFormat="1" applyFont="1" applyFill="1" applyBorder="1" applyAlignment="1" applyProtection="1">
      <alignment horizontal="center" vertical="center" wrapText="1"/>
      <protection hidden="1"/>
    </xf>
    <xf numFmtId="166" fontId="10" fillId="5" borderId="13" xfId="0" applyNumberFormat="1" applyFont="1" applyFill="1" applyBorder="1" applyAlignment="1" applyProtection="1">
      <alignment horizontal="center" vertical="center"/>
      <protection hidden="1"/>
    </xf>
    <xf numFmtId="0" fontId="23" fillId="5" borderId="16" xfId="0" applyFont="1" applyFill="1" applyBorder="1" applyAlignment="1" applyProtection="1">
      <alignment vertical="center"/>
      <protection hidden="1"/>
    </xf>
    <xf numFmtId="0" fontId="3" fillId="5" borderId="10" xfId="0" applyFont="1" applyFill="1" applyBorder="1" applyAlignment="1" applyProtection="1">
      <alignment vertical="center"/>
      <protection hidden="1"/>
    </xf>
    <xf numFmtId="0" fontId="3" fillId="5" borderId="11" xfId="0" applyFont="1" applyFill="1" applyBorder="1" applyAlignment="1" applyProtection="1">
      <alignment vertical="center"/>
      <protection hidden="1"/>
    </xf>
    <xf numFmtId="0" fontId="23" fillId="5" borderId="0" xfId="0" applyFont="1" applyFill="1" applyAlignment="1" applyProtection="1">
      <alignment horizontal="left" vertical="center"/>
      <protection hidden="1"/>
    </xf>
    <xf numFmtId="0" fontId="23" fillId="5" borderId="0" xfId="0" applyFont="1" applyFill="1" applyAlignment="1" applyProtection="1">
      <alignment vertical="center"/>
      <protection hidden="1"/>
    </xf>
    <xf numFmtId="165" fontId="14" fillId="5" borderId="6" xfId="0" applyNumberFormat="1" applyFont="1" applyFill="1" applyBorder="1" applyAlignment="1" applyProtection="1">
      <alignment horizontal="right" vertical="center"/>
      <protection locked="0"/>
    </xf>
    <xf numFmtId="165" fontId="14" fillId="5" borderId="6" xfId="0" applyNumberFormat="1" applyFont="1" applyFill="1" applyBorder="1" applyAlignment="1" applyProtection="1">
      <alignment horizontal="left" vertical="center"/>
      <protection locked="0"/>
    </xf>
    <xf numFmtId="177" fontId="23" fillId="5" borderId="1" xfId="0" applyNumberFormat="1" applyFont="1" applyFill="1" applyBorder="1" applyAlignment="1" applyProtection="1">
      <alignment horizontal="right" vertical="center"/>
      <protection locked="0"/>
    </xf>
    <xf numFmtId="0" fontId="14" fillId="5" borderId="6" xfId="0" applyFont="1" applyFill="1" applyBorder="1" applyAlignment="1" applyProtection="1">
      <alignment horizontal="center" vertical="center"/>
      <protection hidden="1"/>
    </xf>
    <xf numFmtId="0" fontId="14" fillId="5" borderId="5" xfId="0" applyFont="1" applyFill="1" applyBorder="1" applyAlignment="1" applyProtection="1">
      <alignment horizontal="center" vertical="center"/>
      <protection hidden="1"/>
    </xf>
    <xf numFmtId="0" fontId="3" fillId="5" borderId="15" xfId="0" applyFont="1" applyFill="1" applyBorder="1" applyAlignment="1" applyProtection="1">
      <alignment vertical="center"/>
      <protection hidden="1"/>
    </xf>
    <xf numFmtId="0" fontId="3" fillId="5" borderId="16" xfId="0" applyFont="1" applyFill="1" applyBorder="1" applyAlignment="1" applyProtection="1">
      <alignment vertical="center"/>
      <protection hidden="1"/>
    </xf>
    <xf numFmtId="0" fontId="23" fillId="5" borderId="2" xfId="0" applyFont="1" applyFill="1" applyBorder="1" applyAlignment="1" applyProtection="1">
      <alignment vertical="center"/>
      <protection hidden="1"/>
    </xf>
    <xf numFmtId="0" fontId="3" fillId="5" borderId="9" xfId="0" applyFont="1" applyFill="1" applyBorder="1" applyAlignment="1" applyProtection="1">
      <alignment vertical="center"/>
      <protection hidden="1"/>
    </xf>
    <xf numFmtId="0" fontId="3" fillId="5" borderId="64" xfId="0" applyFont="1" applyFill="1" applyBorder="1" applyAlignment="1" applyProtection="1">
      <alignment vertical="center"/>
      <protection hidden="1"/>
    </xf>
    <xf numFmtId="0" fontId="3" fillId="5" borderId="65" xfId="0" applyFont="1" applyFill="1" applyBorder="1" applyAlignment="1" applyProtection="1">
      <alignment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5" borderId="12" xfId="0" applyFont="1" applyFill="1" applyBorder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11" fillId="5" borderId="0" xfId="0" applyFont="1" applyFill="1" applyAlignment="1" applyProtection="1">
      <alignment vertical="center"/>
      <protection hidden="1"/>
    </xf>
    <xf numFmtId="0" fontId="13" fillId="5" borderId="0" xfId="0" applyFont="1" applyFill="1" applyAlignment="1" applyProtection="1">
      <alignment vertical="center"/>
      <protection hidden="1"/>
    </xf>
    <xf numFmtId="0" fontId="12" fillId="5" borderId="0" xfId="0" applyFont="1" applyFill="1" applyAlignment="1" applyProtection="1">
      <alignment vertical="center"/>
      <protection hidden="1"/>
    </xf>
    <xf numFmtId="21" fontId="5" fillId="5" borderId="0" xfId="0" applyNumberFormat="1" applyFont="1" applyFill="1" applyAlignment="1" applyProtection="1">
      <alignment vertical="center"/>
      <protection hidden="1"/>
    </xf>
    <xf numFmtId="46" fontId="5" fillId="5" borderId="0" xfId="0" applyNumberFormat="1" applyFont="1" applyFill="1" applyAlignment="1" applyProtection="1">
      <alignment vertical="center"/>
      <protection hidden="1"/>
    </xf>
    <xf numFmtId="168" fontId="7" fillId="5" borderId="0" xfId="0" applyNumberFormat="1" applyFont="1" applyFill="1" applyAlignment="1" applyProtection="1">
      <alignment vertical="center"/>
      <protection hidden="1"/>
    </xf>
    <xf numFmtId="14" fontId="5" fillId="5" borderId="0" xfId="0" applyNumberFormat="1" applyFont="1" applyFill="1" applyAlignment="1" applyProtection="1">
      <alignment vertical="center"/>
      <protection hidden="1"/>
    </xf>
    <xf numFmtId="0" fontId="3" fillId="5" borderId="14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8" fillId="5" borderId="12" xfId="0" applyFont="1" applyFill="1" applyBorder="1" applyAlignment="1" applyProtection="1">
      <alignment horizontal="right" vertical="center"/>
      <protection hidden="1"/>
    </xf>
    <xf numFmtId="0" fontId="23" fillId="5" borderId="4" xfId="0" quotePrefix="1" applyFont="1" applyFill="1" applyBorder="1" applyAlignment="1" applyProtection="1">
      <alignment horizontal="right" vertical="center"/>
      <protection locked="0"/>
    </xf>
    <xf numFmtId="0" fontId="7" fillId="5" borderId="26" xfId="0" applyFont="1" applyFill="1" applyBorder="1" applyAlignment="1" applyProtection="1">
      <alignment vertical="center"/>
      <protection hidden="1"/>
    </xf>
    <xf numFmtId="0" fontId="5" fillId="5" borderId="47" xfId="0" applyFont="1" applyFill="1" applyBorder="1" applyAlignment="1" applyProtection="1">
      <alignment vertical="center"/>
      <protection hidden="1"/>
    </xf>
    <xf numFmtId="0" fontId="5" fillId="5" borderId="8" xfId="0" applyFont="1" applyFill="1" applyBorder="1" applyAlignment="1" applyProtection="1">
      <alignment vertical="center"/>
      <protection hidden="1"/>
    </xf>
    <xf numFmtId="0" fontId="5" fillId="5" borderId="8" xfId="0" applyFont="1" applyFill="1" applyBorder="1" applyAlignment="1" applyProtection="1">
      <alignment vertical="center" textRotation="90"/>
      <protection hidden="1"/>
    </xf>
    <xf numFmtId="0" fontId="5" fillId="5" borderId="0" xfId="0" applyFont="1" applyFill="1" applyAlignment="1" applyProtection="1">
      <alignment vertical="center" textRotation="90"/>
      <protection hidden="1"/>
    </xf>
    <xf numFmtId="0" fontId="5" fillId="5" borderId="47" xfId="0" applyFont="1" applyFill="1" applyBorder="1" applyAlignment="1" applyProtection="1">
      <alignment vertical="center" textRotation="90"/>
      <protection hidden="1"/>
    </xf>
    <xf numFmtId="178" fontId="0" fillId="0" borderId="12" xfId="0" applyNumberFormat="1" applyBorder="1"/>
    <xf numFmtId="178" fontId="0" fillId="0" borderId="14" xfId="0" applyNumberFormat="1" applyBorder="1"/>
    <xf numFmtId="1" fontId="0" fillId="0" borderId="0" xfId="0" applyNumberFormat="1"/>
    <xf numFmtId="1" fontId="5" fillId="5" borderId="0" xfId="0" applyNumberFormat="1" applyFont="1" applyFill="1" applyAlignment="1" applyProtection="1">
      <alignment vertical="center"/>
      <protection hidden="1"/>
    </xf>
    <xf numFmtId="0" fontId="31" fillId="0" borderId="13" xfId="0" applyFont="1" applyBorder="1"/>
    <xf numFmtId="0" fontId="32" fillId="0" borderId="13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66" xfId="0" applyFont="1" applyBorder="1" applyAlignment="1">
      <alignment horizontal="left" vertical="center" wrapText="1"/>
    </xf>
    <xf numFmtId="0" fontId="32" fillId="0" borderId="67" xfId="0" applyFont="1" applyBorder="1" applyAlignment="1">
      <alignment horizontal="left" vertical="center" wrapText="1"/>
    </xf>
    <xf numFmtId="164" fontId="31" fillId="0" borderId="12" xfId="0" applyNumberFormat="1" applyFont="1" applyBorder="1"/>
    <xf numFmtId="164" fontId="32" fillId="0" borderId="12" xfId="0" applyNumberFormat="1" applyFont="1" applyBorder="1" applyAlignment="1">
      <alignment vertical="center" wrapText="1"/>
    </xf>
    <xf numFmtId="164" fontId="32" fillId="0" borderId="14" xfId="0" applyNumberFormat="1" applyFont="1" applyBorder="1" applyAlignment="1">
      <alignment vertical="center" wrapText="1"/>
    </xf>
    <xf numFmtId="1" fontId="5" fillId="5" borderId="0" xfId="0" applyNumberFormat="1" applyFont="1" applyFill="1" applyAlignment="1" applyProtection="1">
      <alignment horizontal="center" vertical="center" wrapText="1"/>
      <protection hidden="1"/>
    </xf>
    <xf numFmtId="1" fontId="34" fillId="5" borderId="0" xfId="0" applyNumberFormat="1" applyFont="1" applyFill="1" applyAlignment="1" applyProtection="1">
      <alignment vertical="center"/>
      <protection hidden="1"/>
    </xf>
    <xf numFmtId="1" fontId="6" fillId="5" borderId="0" xfId="0" applyNumberFormat="1" applyFont="1" applyFill="1" applyAlignment="1" applyProtection="1">
      <alignment vertical="center"/>
      <protection hidden="1"/>
    </xf>
    <xf numFmtId="1" fontId="7" fillId="5" borderId="0" xfId="0" applyNumberFormat="1" applyFont="1" applyFill="1" applyAlignment="1" applyProtection="1">
      <alignment horizontal="center" vertical="center" wrapText="1"/>
      <protection hidden="1"/>
    </xf>
    <xf numFmtId="1" fontId="7" fillId="5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7" fillId="5" borderId="0" xfId="0" quotePrefix="1" applyNumberFormat="1" applyFont="1" applyFill="1" applyAlignment="1" applyProtection="1">
      <alignment horizontal="center" vertical="center" wrapText="1"/>
      <protection hidden="1"/>
    </xf>
    <xf numFmtId="0" fontId="0" fillId="5" borderId="0" xfId="0" applyFill="1" applyProtection="1">
      <protection hidden="1"/>
    </xf>
    <xf numFmtId="0" fontId="0" fillId="6" borderId="0" xfId="0" applyFill="1"/>
    <xf numFmtId="0" fontId="1" fillId="0" borderId="0" xfId="0" applyFont="1"/>
    <xf numFmtId="0" fontId="1" fillId="3" borderId="17" xfId="0" applyFont="1" applyFill="1" applyBorder="1"/>
    <xf numFmtId="0" fontId="1" fillId="3" borderId="18" xfId="0" applyFont="1" applyFill="1" applyBorder="1"/>
    <xf numFmtId="0" fontId="1" fillId="0" borderId="19" xfId="0" applyFont="1" applyBorder="1"/>
    <xf numFmtId="0" fontId="1" fillId="0" borderId="72" xfId="0" applyFont="1" applyBorder="1"/>
    <xf numFmtId="0" fontId="1" fillId="0" borderId="67" xfId="0" applyFont="1" applyBorder="1"/>
    <xf numFmtId="0" fontId="1" fillId="0" borderId="14" xfId="0" applyFont="1" applyBorder="1"/>
    <xf numFmtId="0" fontId="1" fillId="0" borderId="12" xfId="0" applyFont="1" applyBorder="1"/>
    <xf numFmtId="0" fontId="23" fillId="5" borderId="0" xfId="0" applyFont="1" applyFill="1" applyAlignment="1" applyProtection="1">
      <alignment horizontal="left" vertical="center"/>
      <protection hidden="1"/>
    </xf>
    <xf numFmtId="1" fontId="5" fillId="5" borderId="12" xfId="0" applyNumberFormat="1" applyFont="1" applyFill="1" applyBorder="1" applyAlignment="1" applyProtection="1">
      <alignment horizontal="center" vertical="center"/>
      <protection hidden="1"/>
    </xf>
    <xf numFmtId="1" fontId="5" fillId="5" borderId="0" xfId="0" applyNumberFormat="1" applyFont="1" applyFill="1" applyAlignment="1" applyProtection="1">
      <alignment horizontal="center" vertical="center"/>
      <protection hidden="1"/>
    </xf>
    <xf numFmtId="165" fontId="14" fillId="5" borderId="2" xfId="0" applyNumberFormat="1" applyFont="1" applyFill="1" applyBorder="1" applyAlignment="1" applyProtection="1">
      <alignment horizontal="center" vertical="center"/>
      <protection hidden="1"/>
    </xf>
    <xf numFmtId="0" fontId="14" fillId="5" borderId="6" xfId="0" applyFont="1" applyFill="1" applyBorder="1" applyAlignment="1" applyProtection="1">
      <alignment horizontal="center" vertical="center"/>
      <protection locked="0"/>
    </xf>
    <xf numFmtId="166" fontId="14" fillId="5" borderId="6" xfId="0" applyNumberFormat="1" applyFont="1" applyFill="1" applyBorder="1" applyAlignment="1" applyProtection="1">
      <alignment horizontal="center" vertical="center" wrapText="1"/>
      <protection hidden="1"/>
    </xf>
    <xf numFmtId="166" fontId="10" fillId="5" borderId="1" xfId="0" applyNumberFormat="1" applyFont="1" applyFill="1" applyBorder="1" applyAlignment="1" applyProtection="1">
      <alignment horizontal="center" vertical="center"/>
      <protection hidden="1"/>
    </xf>
    <xf numFmtId="166" fontId="10" fillId="5" borderId="3" xfId="0" applyNumberFormat="1" applyFont="1" applyFill="1" applyBorder="1" applyAlignment="1" applyProtection="1">
      <alignment horizontal="center" vertical="center"/>
      <protection hidden="1"/>
    </xf>
    <xf numFmtId="165" fontId="14" fillId="5" borderId="5" xfId="0" applyNumberFormat="1" applyFont="1" applyFill="1" applyBorder="1" applyAlignment="1" applyProtection="1">
      <alignment horizontal="center" vertical="center"/>
      <protection hidden="1"/>
    </xf>
    <xf numFmtId="14" fontId="14" fillId="5" borderId="2" xfId="0" applyNumberFormat="1" applyFont="1" applyFill="1" applyBorder="1" applyAlignment="1" applyProtection="1">
      <alignment horizontal="center" vertical="center"/>
      <protection locked="0"/>
    </xf>
    <xf numFmtId="165" fontId="14" fillId="5" borderId="6" xfId="0" applyNumberFormat="1" applyFont="1" applyFill="1" applyBorder="1" applyAlignment="1" applyProtection="1">
      <alignment horizontal="center" vertical="center"/>
      <protection hidden="1"/>
    </xf>
    <xf numFmtId="0" fontId="33" fillId="5" borderId="0" xfId="0" applyFont="1" applyFill="1" applyAlignment="1" applyProtection="1">
      <alignment horizontal="left" vertical="center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0" fontId="10" fillId="5" borderId="2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179" fontId="23" fillId="5" borderId="4" xfId="0" applyNumberFormat="1" applyFont="1" applyFill="1" applyBorder="1" applyAlignment="1" applyProtection="1">
      <alignment horizontal="left" vertical="center"/>
      <protection locked="0"/>
    </xf>
    <xf numFmtId="170" fontId="23" fillId="5" borderId="4" xfId="0" applyNumberFormat="1" applyFont="1" applyFill="1" applyBorder="1" applyAlignment="1" applyProtection="1">
      <alignment horizontal="left" vertical="center"/>
      <protection locked="0"/>
    </xf>
    <xf numFmtId="0" fontId="23" fillId="5" borderId="4" xfId="0" applyFont="1" applyFill="1" applyBorder="1" applyAlignment="1" applyProtection="1">
      <alignment horizontal="left" vertical="center"/>
      <protection locked="0"/>
    </xf>
    <xf numFmtId="169" fontId="23" fillId="5" borderId="4" xfId="0" applyNumberFormat="1" applyFont="1" applyFill="1" applyBorder="1" applyAlignment="1" applyProtection="1">
      <alignment horizontal="left" vertical="center"/>
      <protection locked="0"/>
    </xf>
    <xf numFmtId="0" fontId="23" fillId="5" borderId="8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Alignment="1" applyProtection="1">
      <alignment horizontal="right" vertical="center"/>
      <protection hidden="1"/>
    </xf>
    <xf numFmtId="0" fontId="23" fillId="5" borderId="47" xfId="0" applyFont="1" applyFill="1" applyBorder="1" applyAlignment="1" applyProtection="1">
      <alignment horizontal="right" vertical="center"/>
      <protection hidden="1"/>
    </xf>
    <xf numFmtId="0" fontId="7" fillId="5" borderId="12" xfId="0" applyFont="1" applyFill="1" applyBorder="1" applyAlignment="1" applyProtection="1">
      <alignment horizontal="center" vertical="center"/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7" fillId="5" borderId="26" xfId="0" applyFont="1" applyFill="1" applyBorder="1" applyAlignment="1" applyProtection="1">
      <alignment horizontal="center" vertical="center"/>
      <protection hidden="1"/>
    </xf>
    <xf numFmtId="0" fontId="10" fillId="5" borderId="4" xfId="0" applyFont="1" applyFill="1" applyBorder="1" applyAlignment="1" applyProtection="1">
      <alignment horizontal="center" vertical="center" wrapText="1"/>
      <protection hidden="1"/>
    </xf>
    <xf numFmtId="0" fontId="10" fillId="5" borderId="7" xfId="0" applyFont="1" applyFill="1" applyBorder="1" applyAlignment="1" applyProtection="1">
      <alignment horizontal="center" vertical="center" wrapText="1"/>
      <protection hidden="1"/>
    </xf>
    <xf numFmtId="0" fontId="10" fillId="5" borderId="20" xfId="0" applyFont="1" applyFill="1" applyBorder="1" applyAlignment="1" applyProtection="1">
      <alignment horizontal="center" vertical="center" wrapText="1"/>
      <protection hidden="1"/>
    </xf>
    <xf numFmtId="0" fontId="10" fillId="5" borderId="21" xfId="0" applyFont="1" applyFill="1" applyBorder="1" applyAlignment="1" applyProtection="1">
      <alignment horizontal="center" vertical="center" wrapText="1"/>
      <protection hidden="1"/>
    </xf>
    <xf numFmtId="0" fontId="10" fillId="5" borderId="22" xfId="0" applyFont="1" applyFill="1" applyBorder="1" applyAlignment="1" applyProtection="1">
      <alignment horizontal="center" vertical="center" wrapText="1"/>
      <protection hidden="1"/>
    </xf>
    <xf numFmtId="172" fontId="23" fillId="5" borderId="1" xfId="0" applyNumberFormat="1" applyFont="1" applyFill="1" applyBorder="1" applyAlignment="1" applyProtection="1">
      <alignment horizontal="center" vertical="center"/>
      <protection locked="0"/>
    </xf>
    <xf numFmtId="172" fontId="23" fillId="5" borderId="2" xfId="0" applyNumberFormat="1" applyFont="1" applyFill="1" applyBorder="1" applyAlignment="1" applyProtection="1">
      <alignment horizontal="center" vertical="center"/>
      <protection locked="0"/>
    </xf>
    <xf numFmtId="172" fontId="23" fillId="5" borderId="3" xfId="0" applyNumberFormat="1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Alignment="1" applyProtection="1">
      <alignment vertical="center"/>
      <protection hidden="1"/>
    </xf>
    <xf numFmtId="0" fontId="29" fillId="5" borderId="1" xfId="0" applyFont="1" applyFill="1" applyBorder="1" applyAlignment="1" applyProtection="1">
      <alignment horizontal="center" vertical="center" wrapText="1"/>
      <protection hidden="1"/>
    </xf>
    <xf numFmtId="0" fontId="29" fillId="5" borderId="3" xfId="0" applyFont="1" applyFill="1" applyBorder="1" applyAlignment="1" applyProtection="1">
      <alignment horizontal="center" vertical="center" wrapText="1"/>
      <protection hidden="1"/>
    </xf>
    <xf numFmtId="0" fontId="29" fillId="5" borderId="2" xfId="0" applyFont="1" applyFill="1" applyBorder="1" applyAlignment="1" applyProtection="1">
      <alignment horizontal="center" vertical="center" wrapText="1"/>
      <protection hidden="1"/>
    </xf>
    <xf numFmtId="171" fontId="23" fillId="5" borderId="2" xfId="0" applyNumberFormat="1" applyFont="1" applyFill="1" applyBorder="1" applyAlignment="1" applyProtection="1">
      <alignment horizontal="left" vertical="center"/>
      <protection locked="0"/>
    </xf>
    <xf numFmtId="171" fontId="23" fillId="5" borderId="3" xfId="0" applyNumberFormat="1" applyFont="1" applyFill="1" applyBorder="1" applyAlignment="1" applyProtection="1">
      <alignment horizontal="left" vertical="center"/>
      <protection locked="0"/>
    </xf>
    <xf numFmtId="167" fontId="23" fillId="5" borderId="1" xfId="0" applyNumberFormat="1" applyFont="1" applyFill="1" applyBorder="1" applyAlignment="1" applyProtection="1">
      <alignment horizontal="left" vertical="center"/>
      <protection locked="0"/>
    </xf>
    <xf numFmtId="167" fontId="23" fillId="5" borderId="2" xfId="0" applyNumberFormat="1" applyFont="1" applyFill="1" applyBorder="1" applyAlignment="1" applyProtection="1">
      <alignment horizontal="left" vertical="center"/>
      <protection locked="0"/>
    </xf>
    <xf numFmtId="167" fontId="23" fillId="5" borderId="3" xfId="0" applyNumberFormat="1" applyFont="1" applyFill="1" applyBorder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hidden="1"/>
    </xf>
    <xf numFmtId="0" fontId="7" fillId="5" borderId="47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left" vertical="center"/>
      <protection hidden="1"/>
    </xf>
    <xf numFmtId="0" fontId="23" fillId="0" borderId="1" xfId="0" applyFont="1" applyBorder="1" applyAlignment="1" applyProtection="1">
      <alignment horizontal="left" vertical="center"/>
      <protection locked="0"/>
    </xf>
    <xf numFmtId="0" fontId="23" fillId="0" borderId="2" xfId="0" applyFont="1" applyBorder="1" applyAlignment="1" applyProtection="1">
      <alignment horizontal="left" vertical="center"/>
      <protection locked="0"/>
    </xf>
    <xf numFmtId="0" fontId="23" fillId="0" borderId="3" xfId="0" applyFont="1" applyBorder="1" applyAlignment="1" applyProtection="1">
      <alignment horizontal="left" vertical="center"/>
      <protection locked="0"/>
    </xf>
    <xf numFmtId="174" fontId="23" fillId="0" borderId="25" xfId="0" applyNumberFormat="1" applyFont="1" applyBorder="1" applyAlignment="1" applyProtection="1">
      <alignment horizontal="center" vertical="center"/>
      <protection hidden="1"/>
    </xf>
    <xf numFmtId="174" fontId="23" fillId="0" borderId="68" xfId="0" applyNumberFormat="1" applyFont="1" applyBorder="1" applyAlignment="1" applyProtection="1">
      <alignment horizontal="center" vertical="center"/>
      <protection hidden="1"/>
    </xf>
    <xf numFmtId="174" fontId="23" fillId="0" borderId="58" xfId="0" applyNumberFormat="1" applyFont="1" applyBorder="1" applyAlignment="1" applyProtection="1">
      <alignment horizontal="center" vertical="center"/>
      <protection hidden="1"/>
    </xf>
    <xf numFmtId="0" fontId="23" fillId="0" borderId="25" xfId="0" applyFont="1" applyBorder="1" applyAlignment="1" applyProtection="1">
      <alignment horizontal="center" vertical="center"/>
      <protection hidden="1"/>
    </xf>
    <xf numFmtId="0" fontId="23" fillId="0" borderId="68" xfId="0" applyFont="1" applyBorder="1" applyAlignment="1" applyProtection="1">
      <alignment horizontal="center" vertical="center"/>
      <protection hidden="1"/>
    </xf>
    <xf numFmtId="0" fontId="23" fillId="0" borderId="58" xfId="0" applyFont="1" applyBorder="1" applyAlignment="1" applyProtection="1">
      <alignment horizontal="center" vertical="center"/>
      <protection hidden="1"/>
    </xf>
    <xf numFmtId="176" fontId="21" fillId="0" borderId="0" xfId="0" applyNumberFormat="1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14" fontId="23" fillId="0" borderId="25" xfId="0" applyNumberFormat="1" applyFont="1" applyBorder="1" applyAlignment="1" applyProtection="1">
      <alignment horizontal="center" vertical="center"/>
      <protection hidden="1"/>
    </xf>
    <xf numFmtId="14" fontId="23" fillId="0" borderId="68" xfId="0" applyNumberFormat="1" applyFont="1" applyBorder="1" applyAlignment="1" applyProtection="1">
      <alignment horizontal="center" vertical="center"/>
      <protection hidden="1"/>
    </xf>
    <xf numFmtId="14" fontId="23" fillId="0" borderId="58" xfId="0" applyNumberFormat="1" applyFont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 applyProtection="1">
      <alignment horizontal="center"/>
      <protection hidden="1"/>
    </xf>
    <xf numFmtId="173" fontId="19" fillId="2" borderId="5" xfId="0" applyNumberFormat="1" applyFont="1" applyFill="1" applyBorder="1" applyAlignment="1" applyProtection="1">
      <alignment horizontal="center" vertical="center"/>
      <protection hidden="1"/>
    </xf>
    <xf numFmtId="173" fontId="19" fillId="2" borderId="20" xfId="0" applyNumberFormat="1" applyFont="1" applyFill="1" applyBorder="1" applyAlignment="1" applyProtection="1">
      <alignment horizontal="center" vertical="center"/>
      <protection hidden="1"/>
    </xf>
    <xf numFmtId="173" fontId="19" fillId="2" borderId="6" xfId="0" applyNumberFormat="1" applyFont="1" applyFill="1" applyBorder="1" applyAlignment="1" applyProtection="1">
      <alignment horizontal="center" vertical="center"/>
      <protection hidden="1"/>
    </xf>
    <xf numFmtId="173" fontId="19" fillId="2" borderId="22" xfId="0" applyNumberFormat="1" applyFont="1" applyFill="1" applyBorder="1" applyAlignment="1" applyProtection="1">
      <alignment horizontal="center" vertical="center"/>
      <protection hidden="1"/>
    </xf>
    <xf numFmtId="0" fontId="19" fillId="2" borderId="7" xfId="0" applyFont="1" applyFill="1" applyBorder="1" applyAlignment="1" applyProtection="1">
      <alignment horizontal="left" vertical="center"/>
      <protection hidden="1"/>
    </xf>
    <xf numFmtId="0" fontId="19" fillId="2" borderId="5" xfId="0" applyFont="1" applyFill="1" applyBorder="1" applyAlignment="1" applyProtection="1">
      <alignment horizontal="left" vertical="center"/>
      <protection hidden="1"/>
    </xf>
    <xf numFmtId="0" fontId="19" fillId="2" borderId="21" xfId="0" applyFont="1" applyFill="1" applyBorder="1" applyAlignment="1" applyProtection="1">
      <alignment horizontal="left" vertical="center"/>
      <protection hidden="1"/>
    </xf>
    <xf numFmtId="0" fontId="19" fillId="2" borderId="6" xfId="0" applyFont="1" applyFill="1" applyBorder="1" applyAlignment="1" applyProtection="1">
      <alignment horizontal="left" vertical="center"/>
      <protection hidden="1"/>
    </xf>
    <xf numFmtId="0" fontId="23" fillId="0" borderId="69" xfId="0" applyFont="1" applyBorder="1" applyAlignment="1" applyProtection="1">
      <alignment horizontal="center" vertical="center"/>
      <protection hidden="1"/>
    </xf>
    <xf numFmtId="0" fontId="23" fillId="0" borderId="70" xfId="0" applyFont="1" applyBorder="1" applyAlignment="1" applyProtection="1">
      <alignment horizontal="center" vertical="center"/>
      <protection hidden="1"/>
    </xf>
    <xf numFmtId="0" fontId="23" fillId="0" borderId="71" xfId="0" applyFont="1" applyBorder="1" applyAlignment="1" applyProtection="1">
      <alignment horizontal="center" vertical="center"/>
      <protection hidden="1"/>
    </xf>
    <xf numFmtId="175" fontId="20" fillId="0" borderId="15" xfId="0" applyNumberFormat="1" applyFont="1" applyBorder="1" applyAlignment="1" applyProtection="1">
      <alignment horizontal="center"/>
      <protection locked="0"/>
    </xf>
    <xf numFmtId="0" fontId="18" fillId="0" borderId="44" xfId="0" applyFont="1" applyBorder="1" applyAlignment="1" applyProtection="1">
      <alignment horizontal="left" vertical="center"/>
      <protection hidden="1"/>
    </xf>
    <xf numFmtId="0" fontId="18" fillId="0" borderId="45" xfId="0" applyFont="1" applyBorder="1" applyAlignment="1" applyProtection="1">
      <alignment horizontal="left" vertical="center"/>
      <protection hidden="1"/>
    </xf>
    <xf numFmtId="0" fontId="18" fillId="0" borderId="46" xfId="0" applyFont="1" applyBorder="1" applyAlignment="1" applyProtection="1">
      <alignment horizontal="left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23" fillId="0" borderId="29" xfId="0" applyFont="1" applyBorder="1" applyAlignment="1" applyProtection="1">
      <alignment horizontal="left" vertical="center"/>
      <protection hidden="1"/>
    </xf>
    <xf numFmtId="0" fontId="23" fillId="0" borderId="30" xfId="0" applyFont="1" applyBorder="1" applyAlignment="1" applyProtection="1">
      <alignment horizontal="left" vertical="center"/>
      <protection hidden="1"/>
    </xf>
    <xf numFmtId="0" fontId="17" fillId="0" borderId="31" xfId="0" applyFont="1" applyBorder="1" applyAlignment="1" applyProtection="1">
      <alignment horizontal="left" vertical="center"/>
      <protection hidden="1"/>
    </xf>
    <xf numFmtId="0" fontId="17" fillId="0" borderId="4" xfId="0" applyFont="1" applyBorder="1" applyAlignment="1" applyProtection="1">
      <alignment horizontal="left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left" vertical="center"/>
      <protection hidden="1"/>
    </xf>
    <xf numFmtId="0" fontId="23" fillId="0" borderId="2" xfId="0" applyFont="1" applyBorder="1" applyAlignment="1" applyProtection="1">
      <alignment horizontal="left" vertical="center"/>
      <protection hidden="1"/>
    </xf>
    <xf numFmtId="0" fontId="23" fillId="0" borderId="43" xfId="0" applyFont="1" applyBorder="1" applyAlignment="1" applyProtection="1">
      <alignment horizontal="left" vertical="center"/>
      <protection hidden="1"/>
    </xf>
    <xf numFmtId="0" fontId="23" fillId="0" borderId="4" xfId="0" applyFont="1" applyBorder="1" applyAlignment="1" applyProtection="1">
      <alignment horizontal="left" vertical="center"/>
      <protection hidden="1"/>
    </xf>
    <xf numFmtId="0" fontId="23" fillId="0" borderId="32" xfId="0" applyFont="1" applyBorder="1" applyAlignment="1" applyProtection="1">
      <alignment horizontal="left" vertical="center"/>
      <protection hidden="1"/>
    </xf>
    <xf numFmtId="0" fontId="18" fillId="0" borderId="38" xfId="0" applyFont="1" applyBorder="1" applyAlignment="1" applyProtection="1">
      <alignment horizontal="left" vertical="center"/>
      <protection hidden="1"/>
    </xf>
    <xf numFmtId="0" fontId="18" fillId="0" borderId="39" xfId="0" applyFont="1" applyBorder="1" applyAlignment="1" applyProtection="1">
      <alignment horizontal="left" vertical="center"/>
      <protection hidden="1"/>
    </xf>
    <xf numFmtId="0" fontId="18" fillId="0" borderId="40" xfId="0" applyFont="1" applyBorder="1" applyAlignment="1" applyProtection="1">
      <alignment horizontal="left" vertical="center"/>
      <protection hidden="1"/>
    </xf>
    <xf numFmtId="0" fontId="17" fillId="0" borderId="36" xfId="0" applyFont="1" applyBorder="1" applyAlignment="1" applyProtection="1">
      <alignment horizontal="left" vertical="center"/>
      <protection hidden="1"/>
    </xf>
    <xf numFmtId="0" fontId="17" fillId="0" borderId="27" xfId="0" applyFont="1" applyBorder="1" applyAlignment="1" applyProtection="1">
      <alignment horizontal="left" vertical="center"/>
      <protection hidden="1"/>
    </xf>
    <xf numFmtId="0" fontId="23" fillId="0" borderId="27" xfId="0" applyFont="1" applyBorder="1" applyAlignment="1" applyProtection="1">
      <alignment horizontal="left" vertical="center" wrapText="1"/>
      <protection hidden="1"/>
    </xf>
    <xf numFmtId="0" fontId="23" fillId="0" borderId="4" xfId="0" applyFont="1" applyBorder="1" applyAlignment="1" applyProtection="1">
      <alignment horizontal="left" vertical="center" wrapText="1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23" fillId="0" borderId="27" xfId="0" applyFont="1" applyBorder="1" applyAlignment="1" applyProtection="1">
      <alignment horizontal="left" vertical="center"/>
      <protection hidden="1"/>
    </xf>
    <xf numFmtId="0" fontId="23" fillId="0" borderId="37" xfId="0" applyFont="1" applyBorder="1" applyAlignment="1" applyProtection="1">
      <alignment horizontal="left" vertical="center"/>
      <protection hidden="1"/>
    </xf>
    <xf numFmtId="0" fontId="14" fillId="0" borderId="5" xfId="0" applyFont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7" fillId="0" borderId="28" xfId="0" applyFont="1" applyBorder="1" applyAlignment="1" applyProtection="1">
      <alignment horizontal="left" vertical="center"/>
      <protection hidden="1"/>
    </xf>
    <xf numFmtId="0" fontId="17" fillId="0" borderId="29" xfId="0" applyFont="1" applyBorder="1" applyAlignment="1" applyProtection="1">
      <alignment horizontal="left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16" fillId="2" borderId="2" xfId="0" applyFont="1" applyFill="1" applyBorder="1" applyAlignment="1" applyProtection="1">
      <alignment horizontal="center" vertical="center"/>
      <protection hidden="1"/>
    </xf>
    <xf numFmtId="0" fontId="16" fillId="2" borderId="2" xfId="0" applyFont="1" applyFill="1" applyBorder="1" applyAlignment="1" applyProtection="1">
      <alignment horizontal="left" vertical="center" wrapText="1"/>
      <protection hidden="1"/>
    </xf>
    <xf numFmtId="0" fontId="16" fillId="2" borderId="3" xfId="0" applyFont="1" applyFill="1" applyBorder="1" applyAlignment="1" applyProtection="1">
      <alignment horizontal="left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23" fillId="0" borderId="7" xfId="0" applyFont="1" applyBorder="1" applyAlignment="1" applyProtection="1">
      <alignment horizontal="left" vertical="center" wrapText="1"/>
      <protection hidden="1"/>
    </xf>
    <xf numFmtId="0" fontId="23" fillId="0" borderId="5" xfId="0" applyFont="1" applyBorder="1" applyAlignment="1" applyProtection="1">
      <alignment horizontal="left" vertical="center" wrapText="1"/>
      <protection hidden="1"/>
    </xf>
    <xf numFmtId="0" fontId="23" fillId="0" borderId="55" xfId="0" applyFont="1" applyBorder="1" applyAlignment="1" applyProtection="1">
      <alignment horizontal="left" vertical="center" wrapText="1"/>
      <protection hidden="1"/>
    </xf>
    <xf numFmtId="0" fontId="23" fillId="0" borderId="62" xfId="0" applyFont="1" applyBorder="1" applyAlignment="1" applyProtection="1">
      <alignment horizontal="left" vertical="center" wrapText="1"/>
      <protection hidden="1"/>
    </xf>
    <xf numFmtId="0" fontId="23" fillId="0" borderId="15" xfId="0" applyFont="1" applyBorder="1" applyAlignment="1" applyProtection="1">
      <alignment horizontal="left" vertical="center" wrapText="1"/>
      <protection hidden="1"/>
    </xf>
    <xf numFmtId="0" fontId="23" fillId="0" borderId="16" xfId="0" applyFont="1" applyBorder="1" applyAlignment="1" applyProtection="1">
      <alignment horizontal="left" vertical="center" wrapText="1"/>
      <protection hidden="1"/>
    </xf>
    <xf numFmtId="0" fontId="17" fillId="0" borderId="31" xfId="0" applyFont="1" applyBorder="1" applyAlignment="1" applyProtection="1">
      <alignment horizontal="left" vertical="center" wrapText="1"/>
      <protection hidden="1"/>
    </xf>
    <xf numFmtId="0" fontId="17" fillId="0" borderId="4" xfId="0" applyFont="1" applyBorder="1" applyAlignment="1" applyProtection="1">
      <alignment horizontal="left" vertical="center" wrapText="1"/>
      <protection hidden="1"/>
    </xf>
    <xf numFmtId="0" fontId="17" fillId="0" borderId="33" xfId="0" applyFont="1" applyBorder="1" applyAlignment="1" applyProtection="1">
      <alignment horizontal="left" vertical="center" wrapText="1"/>
      <protection hidden="1"/>
    </xf>
    <xf numFmtId="0" fontId="17" fillId="0" borderId="34" xfId="0" applyFont="1" applyBorder="1" applyAlignment="1" applyProtection="1">
      <alignment horizontal="left" vertical="center" wrapText="1"/>
      <protection hidden="1"/>
    </xf>
    <xf numFmtId="14" fontId="23" fillId="0" borderId="4" xfId="0" applyNumberFormat="1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0" borderId="32" xfId="0" applyFont="1" applyBorder="1" applyAlignment="1" applyProtection="1">
      <alignment horizontal="left" vertical="center"/>
      <protection locked="0"/>
    </xf>
    <xf numFmtId="0" fontId="23" fillId="0" borderId="34" xfId="0" applyFont="1" applyBorder="1" applyAlignment="1" applyProtection="1">
      <alignment horizontal="left" vertical="center"/>
      <protection locked="0"/>
    </xf>
    <xf numFmtId="0" fontId="23" fillId="0" borderId="35" xfId="0" applyFont="1" applyBorder="1" applyAlignment="1" applyProtection="1">
      <alignment horizontal="left" vertical="center"/>
      <protection locked="0"/>
    </xf>
    <xf numFmtId="0" fontId="17" fillId="0" borderId="49" xfId="0" applyFont="1" applyBorder="1" applyAlignment="1" applyProtection="1">
      <alignment horizontal="left" vertical="center" wrapText="1"/>
      <protection hidden="1"/>
    </xf>
    <xf numFmtId="0" fontId="17" fillId="0" borderId="5" xfId="0" applyFont="1" applyBorder="1" applyAlignment="1" applyProtection="1">
      <alignment horizontal="left" vertical="center" wrapText="1"/>
      <protection hidden="1"/>
    </xf>
    <xf numFmtId="0" fontId="17" fillId="0" borderId="14" xfId="0" applyFont="1" applyBorder="1" applyAlignment="1" applyProtection="1">
      <alignment horizontal="left" vertical="center" wrapText="1"/>
      <protection hidden="1"/>
    </xf>
    <xf numFmtId="0" fontId="17" fillId="0" borderId="15" xfId="0" applyFont="1" applyBorder="1" applyAlignment="1" applyProtection="1">
      <alignment horizontal="left" vertical="center" wrapText="1"/>
      <protection hidden="1"/>
    </xf>
    <xf numFmtId="180" fontId="23" fillId="0" borderId="0" xfId="0" applyNumberFormat="1" applyFont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/>
      <protection hidden="1"/>
    </xf>
    <xf numFmtId="0" fontId="17" fillId="0" borderId="10" xfId="0" applyFont="1" applyBorder="1" applyAlignment="1" applyProtection="1">
      <alignment horizontal="left" vertical="center"/>
      <protection hidden="1"/>
    </xf>
    <xf numFmtId="0" fontId="17" fillId="0" borderId="41" xfId="0" applyFont="1" applyBorder="1" applyAlignment="1" applyProtection="1">
      <alignment horizontal="left" vertical="center"/>
      <protection hidden="1"/>
    </xf>
    <xf numFmtId="0" fontId="17" fillId="0" borderId="12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47" xfId="0" applyFont="1" applyBorder="1" applyAlignment="1" applyProtection="1">
      <alignment horizontal="left" vertical="center"/>
      <protection hidden="1"/>
    </xf>
    <xf numFmtId="0" fontId="17" fillId="0" borderId="42" xfId="0" applyFont="1" applyBorder="1" applyAlignment="1" applyProtection="1">
      <alignment horizontal="left" vertical="center"/>
      <protection hidden="1"/>
    </xf>
    <xf numFmtId="0" fontId="17" fillId="0" borderId="6" xfId="0" applyFont="1" applyBorder="1" applyAlignment="1" applyProtection="1">
      <alignment horizontal="left" vertical="center"/>
      <protection hidden="1"/>
    </xf>
    <xf numFmtId="0" fontId="17" fillId="0" borderId="22" xfId="0" applyFont="1" applyBorder="1" applyAlignment="1" applyProtection="1">
      <alignment horizontal="left" vertical="center"/>
      <protection hidden="1"/>
    </xf>
    <xf numFmtId="0" fontId="17" fillId="0" borderId="48" xfId="0" applyFont="1" applyBorder="1" applyAlignment="1" applyProtection="1">
      <alignment horizontal="left" vertical="center"/>
      <protection hidden="1"/>
    </xf>
    <xf numFmtId="0" fontId="17" fillId="0" borderId="2" xfId="0" applyFont="1" applyBorder="1" applyAlignment="1" applyProtection="1">
      <alignment horizontal="left" vertical="center"/>
      <protection hidden="1"/>
    </xf>
    <xf numFmtId="0" fontId="17" fillId="0" borderId="3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17" fillId="0" borderId="49" xfId="0" applyFont="1" applyBorder="1" applyAlignment="1" applyProtection="1">
      <alignment horizontal="left" vertical="center"/>
      <protection hidden="1"/>
    </xf>
    <xf numFmtId="0" fontId="17" fillId="0" borderId="5" xfId="0" applyFont="1" applyBorder="1" applyAlignment="1" applyProtection="1">
      <alignment horizontal="left" vertical="center"/>
      <protection hidden="1"/>
    </xf>
    <xf numFmtId="0" fontId="17" fillId="0" borderId="20" xfId="0" applyFont="1" applyBorder="1" applyAlignment="1" applyProtection="1">
      <alignment horizontal="left" vertical="center"/>
      <protection hidden="1"/>
    </xf>
    <xf numFmtId="0" fontId="17" fillId="0" borderId="50" xfId="0" applyFont="1" applyBorder="1" applyAlignment="1" applyProtection="1">
      <alignment horizontal="left" vertical="center"/>
      <protection hidden="1"/>
    </xf>
    <xf numFmtId="0" fontId="17" fillId="0" borderId="51" xfId="0" applyFont="1" applyBorder="1" applyAlignment="1" applyProtection="1">
      <alignment horizontal="left" vertical="center"/>
      <protection hidden="1"/>
    </xf>
    <xf numFmtId="0" fontId="17" fillId="0" borderId="52" xfId="0" applyFont="1" applyBorder="1" applyAlignment="1" applyProtection="1">
      <alignment horizontal="left" vertical="center"/>
      <protection hidden="1"/>
    </xf>
    <xf numFmtId="0" fontId="18" fillId="0" borderId="23" xfId="0" applyFont="1" applyBorder="1" applyAlignment="1" applyProtection="1">
      <alignment horizontal="left" vertical="center"/>
      <protection hidden="1"/>
    </xf>
    <xf numFmtId="0" fontId="18" fillId="0" borderId="24" xfId="0" applyFont="1" applyBorder="1" applyAlignment="1" applyProtection="1">
      <alignment horizontal="left" vertical="center"/>
      <protection hidden="1"/>
    </xf>
    <xf numFmtId="0" fontId="18" fillId="0" borderId="63" xfId="0" applyFont="1" applyBorder="1" applyAlignment="1" applyProtection="1">
      <alignment horizontal="left" vertical="center"/>
      <protection hidden="1"/>
    </xf>
    <xf numFmtId="0" fontId="23" fillId="0" borderId="53" xfId="0" applyFont="1" applyBorder="1" applyAlignment="1" applyProtection="1">
      <alignment horizontal="left" vertical="center"/>
      <protection hidden="1"/>
    </xf>
    <xf numFmtId="0" fontId="23" fillId="0" borderId="51" xfId="0" applyFont="1" applyBorder="1" applyAlignment="1" applyProtection="1">
      <alignment horizontal="left" vertical="center"/>
      <protection hidden="1"/>
    </xf>
    <xf numFmtId="0" fontId="23" fillId="0" borderId="54" xfId="0" applyFont="1" applyBorder="1" applyAlignment="1" applyProtection="1">
      <alignment horizontal="left" vertical="center"/>
      <protection hidden="1"/>
    </xf>
    <xf numFmtId="0" fontId="23" fillId="0" borderId="8" xfId="0" applyFont="1" applyBorder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13" xfId="0" applyFont="1" applyBorder="1" applyAlignment="1" applyProtection="1">
      <alignment horizontal="left" vertical="center" wrapText="1"/>
      <protection hidden="1"/>
    </xf>
    <xf numFmtId="0" fontId="23" fillId="0" borderId="21" xfId="0" applyFont="1" applyBorder="1" applyAlignment="1" applyProtection="1">
      <alignment horizontal="left" vertical="center" wrapText="1"/>
      <protection hidden="1"/>
    </xf>
    <xf numFmtId="0" fontId="23" fillId="0" borderId="6" xfId="0" applyFont="1" applyBorder="1" applyAlignment="1" applyProtection="1">
      <alignment horizontal="left" vertical="center" wrapText="1"/>
      <protection hidden="1"/>
    </xf>
    <xf numFmtId="0" fontId="23" fillId="0" borderId="56" xfId="0" applyFont="1" applyBorder="1" applyAlignment="1" applyProtection="1">
      <alignment horizontal="left" vertical="center" wrapText="1"/>
      <protection hidden="1"/>
    </xf>
    <xf numFmtId="0" fontId="23" fillId="0" borderId="57" xfId="0" applyFont="1" applyBorder="1" applyAlignment="1" applyProtection="1">
      <alignment horizontal="left" vertical="center" wrapText="1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3" fillId="0" borderId="11" xfId="0" applyFont="1" applyBorder="1" applyAlignment="1" applyProtection="1">
      <alignment horizontal="left" vertical="center" wrapText="1"/>
      <protection hidden="1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63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4" fillId="5" borderId="2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15">
    <dxf>
      <fill>
        <patternFill>
          <bgColor rgb="FFFFC000"/>
        </patternFill>
      </fill>
    </dxf>
    <dxf>
      <fill>
        <patternFill>
          <bgColor rgb="FFFFDC6D"/>
        </patternFill>
      </fill>
    </dxf>
    <dxf>
      <fill>
        <patternFill>
          <bgColor rgb="FFFFAFAF"/>
        </patternFill>
      </fill>
    </dxf>
    <dxf>
      <fill>
        <patternFill>
          <bgColor rgb="FFFFC000"/>
        </patternFill>
      </fill>
    </dxf>
    <dxf>
      <fill>
        <patternFill>
          <bgColor rgb="FFEE6E6E"/>
        </patternFill>
      </fill>
    </dxf>
    <dxf>
      <fill>
        <patternFill>
          <bgColor rgb="FFFFDC6D"/>
        </patternFill>
      </fill>
    </dxf>
    <dxf>
      <fill>
        <patternFill>
          <bgColor rgb="FFFFC000"/>
        </patternFill>
      </fill>
    </dxf>
    <dxf>
      <fill>
        <patternFill>
          <bgColor rgb="FFEE6E6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E6E6E"/>
        </patternFill>
      </fill>
    </dxf>
    <dxf>
      <fill>
        <patternFill>
          <bgColor rgb="FFFFC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</dxf>
  </dxfs>
  <tableStyles count="0" defaultTableStyle="TableStyleMedium2" defaultPivotStyle="PivotStyleLight16"/>
  <colors>
    <mruColors>
      <color rgb="FFEE6E6E"/>
      <color rgb="FFFFAFAF"/>
      <color rgb="FFFFDC6D"/>
      <color rgb="FFEE8C6E"/>
      <color rgb="FFE46E6E"/>
      <color rgb="FFE9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wmf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22227</xdr:colOff>
      <xdr:row>0</xdr:row>
      <xdr:rowOff>49739</xdr:rowOff>
    </xdr:from>
    <xdr:to>
      <xdr:col>9</xdr:col>
      <xdr:colOff>1997</xdr:colOff>
      <xdr:row>0</xdr:row>
      <xdr:rowOff>625739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47" t="20728" r="12048" b="25366"/>
        <a:stretch/>
      </xdr:blipFill>
      <xdr:spPr bwMode="auto">
        <a:xfrm>
          <a:off x="422277" y="49739"/>
          <a:ext cx="1379945" cy="57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60</xdr:col>
      <xdr:colOff>43391</xdr:colOff>
      <xdr:row>0</xdr:row>
      <xdr:rowOff>38100</xdr:rowOff>
    </xdr:from>
    <xdr:to>
      <xdr:col>63</xdr:col>
      <xdr:colOff>8121</xdr:colOff>
      <xdr:row>0</xdr:row>
      <xdr:rowOff>614100</xdr:rowOff>
    </xdr:to>
    <xdr:pic>
      <xdr:nvPicPr>
        <xdr:cNvPr id="3" name="obrázek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4916" y="38100"/>
          <a:ext cx="56480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126998</xdr:colOff>
      <xdr:row>0</xdr:row>
      <xdr:rowOff>49740</xdr:rowOff>
    </xdr:from>
    <xdr:to>
      <xdr:col>39</xdr:col>
      <xdr:colOff>52871</xdr:colOff>
      <xdr:row>0</xdr:row>
      <xdr:rowOff>625740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4" t="19460" r="8412" b="26049"/>
        <a:stretch/>
      </xdr:blipFill>
      <xdr:spPr bwMode="auto">
        <a:xfrm>
          <a:off x="5527673" y="49740"/>
          <a:ext cx="2526198" cy="57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</xdr:col>
      <xdr:colOff>22227</xdr:colOff>
      <xdr:row>60</xdr:row>
      <xdr:rowOff>49739</xdr:rowOff>
    </xdr:from>
    <xdr:ext cx="1434498" cy="576000"/>
    <xdr:pic>
      <xdr:nvPicPr>
        <xdr:cNvPr id="17" name="Obrázek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47" t="20728" r="12048" b="25366"/>
        <a:stretch/>
      </xdr:blipFill>
      <xdr:spPr bwMode="auto">
        <a:xfrm>
          <a:off x="437863" y="49739"/>
          <a:ext cx="1434498" cy="57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60</xdr:col>
      <xdr:colOff>43391</xdr:colOff>
      <xdr:row>60</xdr:row>
      <xdr:rowOff>38100</xdr:rowOff>
    </xdr:from>
    <xdr:ext cx="588184" cy="576000"/>
    <xdr:pic>
      <xdr:nvPicPr>
        <xdr:cNvPr id="18" name="obrázek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2482" y="38100"/>
          <a:ext cx="588184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126998</xdr:colOff>
      <xdr:row>60</xdr:row>
      <xdr:rowOff>49740</xdr:rowOff>
    </xdr:from>
    <xdr:ext cx="2627509" cy="576000"/>
    <xdr:pic>
      <xdr:nvPicPr>
        <xdr:cNvPr id="19" name="Obrázek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4" t="19460" r="8412" b="26049"/>
        <a:stretch/>
      </xdr:blipFill>
      <xdr:spPr bwMode="auto">
        <a:xfrm>
          <a:off x="5530271" y="49740"/>
          <a:ext cx="2627509" cy="57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22227</xdr:colOff>
      <xdr:row>121</xdr:row>
      <xdr:rowOff>49739</xdr:rowOff>
    </xdr:from>
    <xdr:ext cx="1434498" cy="576000"/>
    <xdr:pic>
      <xdr:nvPicPr>
        <xdr:cNvPr id="20" name="Obrázek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47" t="20728" r="12048" b="25366"/>
        <a:stretch/>
      </xdr:blipFill>
      <xdr:spPr bwMode="auto">
        <a:xfrm>
          <a:off x="437863" y="20260057"/>
          <a:ext cx="1434498" cy="57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60</xdr:col>
      <xdr:colOff>43391</xdr:colOff>
      <xdr:row>121</xdr:row>
      <xdr:rowOff>38100</xdr:rowOff>
    </xdr:from>
    <xdr:ext cx="588184" cy="576000"/>
    <xdr:pic>
      <xdr:nvPicPr>
        <xdr:cNvPr id="21" name="obrázek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2482" y="20248418"/>
          <a:ext cx="588184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126998</xdr:colOff>
      <xdr:row>121</xdr:row>
      <xdr:rowOff>49740</xdr:rowOff>
    </xdr:from>
    <xdr:ext cx="2627509" cy="576000"/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4" t="19460" r="8412" b="26049"/>
        <a:stretch/>
      </xdr:blipFill>
      <xdr:spPr bwMode="auto">
        <a:xfrm>
          <a:off x="5530271" y="20260058"/>
          <a:ext cx="2627509" cy="57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66675</xdr:colOff>
      <xdr:row>11</xdr:row>
      <xdr:rowOff>38100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19</xdr:row>
      <xdr:rowOff>38100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27</xdr:row>
      <xdr:rowOff>38100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35</xdr:row>
      <xdr:rowOff>38100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43</xdr:row>
      <xdr:rowOff>38100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51</xdr:row>
      <xdr:rowOff>38100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59</xdr:row>
      <xdr:rowOff>38100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67</xdr:row>
      <xdr:rowOff>38100</xdr:rowOff>
    </xdr:from>
    <xdr:ext cx="184731" cy="264560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75</xdr:row>
      <xdr:rowOff>38100</xdr:rowOff>
    </xdr:from>
    <xdr:ext cx="184731" cy="264560"/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83</xdr:row>
      <xdr:rowOff>38100</xdr:rowOff>
    </xdr:from>
    <xdr:ext cx="184731" cy="264560"/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91</xdr:row>
      <xdr:rowOff>38100</xdr:rowOff>
    </xdr:from>
    <xdr:ext cx="184731" cy="264560"/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99</xdr:row>
      <xdr:rowOff>38100</xdr:rowOff>
    </xdr:from>
    <xdr:ext cx="184731" cy="264560"/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107</xdr:row>
      <xdr:rowOff>38100</xdr:rowOff>
    </xdr:from>
    <xdr:ext cx="184731" cy="264560"/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130</xdr:row>
      <xdr:rowOff>0</xdr:rowOff>
    </xdr:from>
    <xdr:ext cx="184731" cy="264560"/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Kalendář">
    <pageSetUpPr fitToPage="1"/>
  </sheetPr>
  <dimension ref="A1:BD239"/>
  <sheetViews>
    <sheetView tabSelected="1" zoomScale="85" zoomScaleNormal="85" zoomScaleSheetLayoutView="100" zoomScalePageLayoutView="55" workbookViewId="0">
      <selection activeCell="F6" sqref="F6:S6"/>
    </sheetView>
  </sheetViews>
  <sheetFormatPr defaultRowHeight="15" outlineLevelCol="1" x14ac:dyDescent="0.25"/>
  <cols>
    <col min="1" max="1" width="3.140625" style="100" customWidth="1"/>
    <col min="2" max="2" width="13.28515625" style="100" customWidth="1"/>
    <col min="3" max="3" width="14" style="100" customWidth="1"/>
    <col min="4" max="4" width="16.140625" style="100" customWidth="1"/>
    <col min="5" max="5" width="18.7109375" style="100" customWidth="1"/>
    <col min="6" max="6" width="12.140625" style="100" customWidth="1"/>
    <col min="7" max="7" width="2.85546875" style="100" customWidth="1"/>
    <col min="8" max="8" width="19.5703125" style="100" customWidth="1"/>
    <col min="9" max="10" width="4.5703125" style="100" customWidth="1"/>
    <col min="11" max="11" width="8.28515625" style="100" customWidth="1"/>
    <col min="12" max="12" width="6.140625" style="100" customWidth="1"/>
    <col min="13" max="14" width="0.42578125" style="100" customWidth="1"/>
    <col min="15" max="16" width="6.140625" style="100" customWidth="1"/>
    <col min="17" max="18" width="0.42578125" style="100" customWidth="1"/>
    <col min="19" max="19" width="6.140625" style="100" customWidth="1"/>
    <col min="20" max="20" width="9.140625" style="100" customWidth="1"/>
    <col min="21" max="21" width="9.5703125" style="100" customWidth="1"/>
    <col min="22" max="22" width="10.5703125" style="100" customWidth="1"/>
    <col min="23" max="23" width="3.5703125" style="100" customWidth="1"/>
    <col min="24" max="24" width="3" style="100" customWidth="1"/>
    <col min="25" max="26" width="3.42578125" style="137" hidden="1" customWidth="1" outlineLevel="1"/>
    <col min="27" max="27" width="8.5703125" style="137" hidden="1" customWidth="1" outlineLevel="1"/>
    <col min="28" max="28" width="7.85546875" style="111" hidden="1" customWidth="1" outlineLevel="1"/>
    <col min="29" max="35" width="3.7109375" style="111" hidden="1" customWidth="1" outlineLevel="1"/>
    <col min="36" max="37" width="9.7109375" style="111" hidden="1" customWidth="1" outlineLevel="1"/>
    <col min="38" max="38" width="3.85546875" style="111" hidden="1" customWidth="1" outlineLevel="1"/>
    <col min="39" max="39" width="3.7109375" style="111" hidden="1" customWidth="1" outlineLevel="1"/>
    <col min="40" max="49" width="3.7109375" style="100" hidden="1" customWidth="1" outlineLevel="1"/>
    <col min="50" max="54" width="1.85546875" style="100" hidden="1" customWidth="1" outlineLevel="1"/>
    <col min="55" max="55" width="4.42578125" style="100" hidden="1" customWidth="1" outlineLevel="1"/>
    <col min="56" max="56" width="9.140625" style="100" collapsed="1"/>
    <col min="57" max="16384" width="9.140625" style="100"/>
  </cols>
  <sheetData>
    <row r="1" spans="1:55" ht="37.5" customHeight="1" x14ac:dyDescent="0.25">
      <c r="A1" s="96"/>
      <c r="B1" s="97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98"/>
      <c r="X1" s="85"/>
      <c r="Y1" s="123"/>
      <c r="Z1" s="123"/>
      <c r="AA1" s="123"/>
      <c r="AB1" s="163" t="s">
        <v>44</v>
      </c>
      <c r="AC1" s="163"/>
      <c r="AD1" s="163"/>
      <c r="AE1" s="163"/>
      <c r="AF1" s="163"/>
      <c r="AG1" s="163"/>
      <c r="AH1" s="163"/>
      <c r="AI1" s="163"/>
      <c r="AJ1" s="163"/>
      <c r="AK1" s="163"/>
      <c r="AL1" s="99"/>
      <c r="AM1" s="99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ht="30.75" x14ac:dyDescent="0.25">
      <c r="A2" s="101"/>
      <c r="B2" s="57" t="s">
        <v>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58"/>
      <c r="X2" s="37"/>
      <c r="Y2" s="123"/>
      <c r="Z2" s="123"/>
      <c r="AA2" s="123"/>
      <c r="AB2" s="99" t="str">
        <f>IF(OR(ISBLANK(F9),ISBLANK(F10),ISBLANK(F11)),"",F9&amp;", "&amp;F10&amp;", "&amp;(LEFT(aa,3))&amp;" "&amp;(RIGHT(aa,2)))</f>
        <v/>
      </c>
      <c r="AC2" s="99" t="s">
        <v>84</v>
      </c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3" spans="1:55" ht="24.75" customHeight="1" x14ac:dyDescent="0.25">
      <c r="A3" s="101"/>
      <c r="B3" s="59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58"/>
      <c r="X3" s="37"/>
      <c r="Y3" s="123"/>
      <c r="Z3" s="123"/>
      <c r="AA3" s="123"/>
      <c r="AB3" s="99" t="str">
        <f>IF(AC10="",AC11,AC10&amp;"; č.ú.: "&amp;AC11)</f>
        <v/>
      </c>
      <c r="AC3" s="99" t="s">
        <v>102</v>
      </c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</row>
    <row r="4" spans="1:55" ht="24.75" customHeight="1" x14ac:dyDescent="0.25">
      <c r="A4" s="101"/>
      <c r="B4" s="60" t="s">
        <v>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61"/>
      <c r="X4" s="37"/>
      <c r="Y4" s="123"/>
      <c r="Z4" s="123"/>
      <c r="AA4" s="123"/>
      <c r="AB4" s="99" t="str">
        <f>IF(OR(ISBLANK(F16),ISBLANK(F17),ISBLANK(G17),ISBLANK(F18)),"",F16&amp;", "&amp;F17&amp;" "&amp;LEFT(G17,3)&amp;" "&amp;RIGHT(LEFT(G17,6),3)&amp;" "&amp;RIGHT(LEFT(G17,9),3)&amp;", "&amp;F18)</f>
        <v/>
      </c>
      <c r="AC4" s="99" t="s">
        <v>103</v>
      </c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</row>
    <row r="5" spans="1:55" ht="24.75" customHeight="1" x14ac:dyDescent="0.25">
      <c r="A5" s="101"/>
      <c r="B5" s="62"/>
      <c r="C5" s="87" t="str">
        <f>IF(ISBLANK(Formulář!F6),"","")</f>
        <v/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63"/>
      <c r="X5" s="48"/>
      <c r="Y5" s="123"/>
      <c r="Z5" s="123"/>
      <c r="AA5" s="123"/>
      <c r="AB5" s="99" t="str">
        <f>AB7&amp;""&amp;AC7&amp;""&amp;AD7&amp;""&amp;AE7&amp;""&amp;AF7&amp;""&amp;AG7&amp;""&amp;AH7&amp;""&amp;AI7</f>
        <v>00000000</v>
      </c>
      <c r="AC5" s="99" t="s">
        <v>11</v>
      </c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</row>
    <row r="6" spans="1:55" ht="24.75" customHeight="1" x14ac:dyDescent="0.25">
      <c r="A6" s="101"/>
      <c r="B6" s="64"/>
      <c r="C6" s="47" t="s">
        <v>10</v>
      </c>
      <c r="D6" s="87"/>
      <c r="E6" s="87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49">
        <v>2</v>
      </c>
      <c r="U6" s="49">
        <v>3</v>
      </c>
      <c r="V6" s="49">
        <v>4</v>
      </c>
      <c r="W6" s="65">
        <v>5</v>
      </c>
      <c r="X6" s="50"/>
      <c r="Y6" s="133"/>
      <c r="Z6" s="133"/>
      <c r="AA6" s="133"/>
      <c r="AB6" s="163" t="s">
        <v>65</v>
      </c>
      <c r="AC6" s="163"/>
      <c r="AD6" s="163"/>
      <c r="AE6" s="163"/>
      <c r="AF6" s="163"/>
      <c r="AG6" s="163"/>
      <c r="AH6" s="163"/>
      <c r="AI6" s="163"/>
      <c r="AJ6" s="99"/>
      <c r="AK6" s="99"/>
      <c r="AL6" s="99"/>
      <c r="AM6" s="99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</row>
    <row r="7" spans="1:55" ht="24.75" customHeight="1" x14ac:dyDescent="0.25">
      <c r="A7" s="101"/>
      <c r="B7" s="64"/>
      <c r="C7" s="47" t="s">
        <v>11</v>
      </c>
      <c r="D7" s="87"/>
      <c r="E7" s="87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87"/>
      <c r="U7" s="87"/>
      <c r="V7" s="87"/>
      <c r="W7" s="66"/>
      <c r="X7" s="51"/>
      <c r="Y7" s="134"/>
      <c r="Z7" s="134"/>
      <c r="AA7" s="134"/>
      <c r="AB7" s="102">
        <f>(MOD($F$7,100000000)-MOD($F$7,10000000))/10000000</f>
        <v>0</v>
      </c>
      <c r="AC7" s="102">
        <f>(MOD($F$7,10000000)-MOD($F$7,1000000))/1000000</f>
        <v>0</v>
      </c>
      <c r="AD7" s="102">
        <f>(MOD($F$7,1000000)-MOD($F$7,100000))/100000</f>
        <v>0</v>
      </c>
      <c r="AE7" s="102">
        <f>(MOD($F$7,100000)-MOD($F$7,10000))/10000</f>
        <v>0</v>
      </c>
      <c r="AF7" s="102">
        <f>(MOD($F$7,10000)-MOD($F$7,1000))/1000</f>
        <v>0</v>
      </c>
      <c r="AG7" s="102">
        <f>(MOD($F$7,1000)-MOD($F$7,100))/100</f>
        <v>0</v>
      </c>
      <c r="AH7" s="102">
        <f>(MOD($F$7,100)-MOD($F$7,10))/10</f>
        <v>0</v>
      </c>
      <c r="AI7" s="102">
        <f>(MOD($F$7,10)-MOD($F$7,1))/1</f>
        <v>0</v>
      </c>
      <c r="AJ7" s="102"/>
      <c r="AK7" s="102"/>
      <c r="AL7" s="99"/>
      <c r="AM7" s="99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</row>
    <row r="8" spans="1:55" ht="24.75" customHeight="1" x14ac:dyDescent="0.25">
      <c r="A8" s="101"/>
      <c r="B8" s="64"/>
      <c r="C8" s="47" t="s">
        <v>12</v>
      </c>
      <c r="D8" s="87"/>
      <c r="E8" s="87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87"/>
      <c r="U8" s="87"/>
      <c r="V8" s="87"/>
      <c r="W8" s="63"/>
      <c r="X8" s="48"/>
      <c r="Y8" s="123"/>
      <c r="Z8" s="123"/>
      <c r="AA8" s="123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</row>
    <row r="9" spans="1:55" ht="24.75" customHeight="1" x14ac:dyDescent="0.25">
      <c r="A9" s="101"/>
      <c r="B9" s="64"/>
      <c r="C9" s="47" t="s">
        <v>13</v>
      </c>
      <c r="D9" s="87" t="s">
        <v>14</v>
      </c>
      <c r="E9" s="87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87"/>
      <c r="U9" s="87"/>
      <c r="V9" s="87"/>
      <c r="W9" s="63"/>
      <c r="X9" s="48"/>
      <c r="Y9" s="123"/>
      <c r="Z9" s="123"/>
      <c r="AA9" s="123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</row>
    <row r="10" spans="1:55" ht="24.75" customHeight="1" x14ac:dyDescent="0.25">
      <c r="A10" s="101"/>
      <c r="B10" s="64"/>
      <c r="C10" s="47"/>
      <c r="D10" s="87" t="s">
        <v>15</v>
      </c>
      <c r="E10" s="87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87"/>
      <c r="U10" s="87"/>
      <c r="V10" s="87"/>
      <c r="W10" s="63"/>
      <c r="X10" s="48"/>
      <c r="Y10" s="123"/>
      <c r="Z10" s="123"/>
      <c r="AA10" s="123"/>
      <c r="AB10" s="99" t="s">
        <v>117</v>
      </c>
      <c r="AC10" s="193" t="str">
        <f>IF(ISERROR(VLOOKUP(Formulář!P13,DATA!A54:B104,2,FALSE)),"",VLOOKUP(Formulář!P13,DATA!A54:B104,2,FALSE))</f>
        <v/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</row>
    <row r="11" spans="1:55" ht="24.75" customHeight="1" x14ac:dyDescent="0.25">
      <c r="A11" s="101"/>
      <c r="B11" s="64"/>
      <c r="C11" s="47"/>
      <c r="D11" s="87" t="s">
        <v>16</v>
      </c>
      <c r="E11" s="8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87"/>
      <c r="U11" s="87"/>
      <c r="V11" s="87"/>
      <c r="W11" s="63"/>
      <c r="X11" s="48"/>
      <c r="Y11" s="123"/>
      <c r="Z11" s="123"/>
      <c r="AA11" s="123"/>
      <c r="AB11" s="99" t="s">
        <v>102</v>
      </c>
      <c r="AC11" s="99" t="str">
        <f>IF(OR(H13=0,P13=0),"",IF(OR(H13&lt;10,P13&lt;100),"",IF(F13&gt;9,AJ14&amp;"-"&amp;AV14&amp;"/"&amp;BC14,IF(OR(ISBLANK(F13),F13=0),AV14&amp;"/"&amp;BC14,""))))</f>
        <v/>
      </c>
      <c r="AD11" s="99" t="str">
        <f>IF(OR(H13=0,P13=0),"NEZADÁNO",IF(OR(H13&lt;10,P13&lt;100),"Ve špatném formátu",IF(F13&gt;9,"",IF(OR(ISBLANK(F13),F13=0),"","Ve špatném formátu"))))</f>
        <v>NEZADÁNO</v>
      </c>
      <c r="AE11" s="99"/>
      <c r="AF11" s="99"/>
      <c r="AG11" s="99"/>
      <c r="AH11" s="99"/>
      <c r="AI11" s="99"/>
      <c r="AJ11" s="99"/>
      <c r="AK11" s="99"/>
      <c r="AL11" s="99"/>
      <c r="AM11" s="99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</row>
    <row r="12" spans="1:55" ht="24.75" customHeight="1" x14ac:dyDescent="0.25">
      <c r="A12" s="101"/>
      <c r="B12" s="64"/>
      <c r="C12" s="47"/>
      <c r="D12" s="87"/>
      <c r="E12" s="87"/>
      <c r="F12" s="78"/>
      <c r="G12" s="78"/>
      <c r="H12" s="78"/>
      <c r="I12" s="78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63"/>
      <c r="X12" s="48"/>
      <c r="Y12" s="123"/>
      <c r="Z12" s="123"/>
      <c r="AA12" s="123"/>
      <c r="AB12" s="99"/>
      <c r="AC12" s="163" t="s">
        <v>69</v>
      </c>
      <c r="AD12" s="163"/>
      <c r="AE12" s="163"/>
      <c r="AF12" s="163"/>
      <c r="AG12" s="163"/>
      <c r="AH12" s="163"/>
      <c r="AI12" s="163"/>
      <c r="AJ12" s="99"/>
      <c r="AK12" s="163" t="s">
        <v>70</v>
      </c>
      <c r="AL12" s="163"/>
      <c r="AM12" s="163"/>
      <c r="AN12" s="163"/>
      <c r="AO12" s="163"/>
      <c r="AP12" s="163"/>
      <c r="AQ12" s="163"/>
      <c r="AR12" s="163"/>
      <c r="AS12" s="163"/>
      <c r="AT12" s="35"/>
      <c r="AU12" s="35"/>
      <c r="AV12" s="35"/>
      <c r="AW12" s="35"/>
      <c r="AX12" s="163" t="s">
        <v>71</v>
      </c>
      <c r="AY12" s="163"/>
      <c r="AZ12" s="163"/>
      <c r="BA12" s="163"/>
      <c r="BB12" s="163"/>
      <c r="BC12" s="35"/>
    </row>
    <row r="13" spans="1:55" ht="24.75" customHeight="1" x14ac:dyDescent="0.25">
      <c r="A13" s="101"/>
      <c r="B13" s="64"/>
      <c r="C13" s="47" t="s">
        <v>17</v>
      </c>
      <c r="D13" s="87"/>
      <c r="E13" s="87" t="s">
        <v>18</v>
      </c>
      <c r="F13" s="90">
        <v>0</v>
      </c>
      <c r="G13" s="95" t="str">
        <f>IF(ISBLANK(F13),"","-")</f>
        <v>-</v>
      </c>
      <c r="H13" s="186">
        <v>0</v>
      </c>
      <c r="I13" s="187"/>
      <c r="J13" s="168" t="s">
        <v>19</v>
      </c>
      <c r="K13" s="169"/>
      <c r="L13" s="169"/>
      <c r="M13" s="169"/>
      <c r="N13" s="169"/>
      <c r="O13" s="170"/>
      <c r="P13" s="179">
        <v>0</v>
      </c>
      <c r="Q13" s="180"/>
      <c r="R13" s="180"/>
      <c r="S13" s="181"/>
      <c r="T13" s="87"/>
      <c r="U13" s="87"/>
      <c r="V13" s="87"/>
      <c r="W13" s="63"/>
      <c r="X13" s="48"/>
      <c r="Y13" s="123"/>
      <c r="Z13" s="123"/>
      <c r="AA13" s="123"/>
      <c r="AB13" s="99"/>
      <c r="AC13" s="103">
        <f>LEN(F13)</f>
        <v>1</v>
      </c>
      <c r="AD13" s="99">
        <f>IF($AC$13=6,LEFT(RIGHT($F$13,6),1),0)</f>
        <v>0</v>
      </c>
      <c r="AE13" s="99">
        <f>IF($AC$13&gt;=5,LEFT(RIGHT($F$13,5),1),0)</f>
        <v>0</v>
      </c>
      <c r="AF13" s="99">
        <f>IF($AC$13&gt;=4,LEFT(RIGHT($F$13,4),1),0)</f>
        <v>0</v>
      </c>
      <c r="AG13" s="99">
        <f>IF($AC$13&gt;=3,LEFT(RIGHT($F$13,3),1),0)</f>
        <v>0</v>
      </c>
      <c r="AH13" s="99">
        <f>IF($AC$13&gt;=2,LEFT(RIGHT($F$13,2),1),0)</f>
        <v>0</v>
      </c>
      <c r="AI13" s="99" t="str">
        <f>IF($AC$13&gt;=1,LEFT(RIGHT($F$13,1),1),0)</f>
        <v>0</v>
      </c>
      <c r="AJ13" s="104" t="str">
        <f>AD13&amp;""&amp;AE13&amp;""&amp;AF13&amp;""&amp;AG13&amp;""&amp;AH13&amp;""&amp;AI13</f>
        <v>000000</v>
      </c>
      <c r="AK13" s="105">
        <f>LEN(H13)</f>
        <v>1</v>
      </c>
      <c r="AL13" s="99">
        <f>IF($AK$13&gt;=10,LEFT(RIGHT($H$13,10),1),0)</f>
        <v>0</v>
      </c>
      <c r="AM13" s="99">
        <f>IF($AK$13&gt;=9,LEFT(RIGHT($H$13,9),1),0)</f>
        <v>0</v>
      </c>
      <c r="AN13" s="99">
        <f>IF($AK$13&gt;=8,LEFT(RIGHT($H$13,8),1),0)</f>
        <v>0</v>
      </c>
      <c r="AO13" s="99">
        <f>IF($AK$13&gt;=7,LEFT(RIGHT($H$13,7),1),0)</f>
        <v>0</v>
      </c>
      <c r="AP13" s="99">
        <f>IF($AK$13&gt;=6,LEFT(RIGHT($H$13,6),1),0)</f>
        <v>0</v>
      </c>
      <c r="AQ13" s="99">
        <f>IF($AK$13&gt;=5,LEFT(RIGHT($H$13,5),1),0)</f>
        <v>0</v>
      </c>
      <c r="AR13" s="99">
        <f>IF($AK$13&gt;=4,LEFT(RIGHT($H$13,4),1),0)</f>
        <v>0</v>
      </c>
      <c r="AS13" s="99">
        <f>IF($AK$13&gt;=3,LEFT(RIGHT($H$13,3),1),0)</f>
        <v>0</v>
      </c>
      <c r="AT13" s="99">
        <f>IF($AK$13&gt;=2,LEFT(RIGHT($H$13,2),1),0)</f>
        <v>0</v>
      </c>
      <c r="AU13" s="99" t="str">
        <f>IF($AK$13&gt;=1,LEFT(RIGHT($H$13,1),1),0)</f>
        <v>0</v>
      </c>
      <c r="AV13" s="104" t="str">
        <f>AL13&amp;""&amp;AM13&amp;""&amp;AN13&amp;""&amp;AO13&amp;""&amp;AP13&amp;""&amp;AQ13&amp;""&amp;AR13&amp;""&amp;AS13&amp;""&amp;AT13&amp;""&amp;AU13</f>
        <v>0000000000</v>
      </c>
      <c r="AW13" s="35"/>
      <c r="AX13" s="105">
        <f>LEN(P13)</f>
        <v>1</v>
      </c>
      <c r="AY13" s="99">
        <f>IF($AX$13=4,LEFT(RIGHT($P$13,4),1),0)</f>
        <v>0</v>
      </c>
      <c r="AZ13" s="99">
        <f>IF($AX$13&gt;=3,LEFT(RIGHT($P$13,3),1),0)</f>
        <v>0</v>
      </c>
      <c r="BA13" s="99">
        <f>IF($AX$13&gt;=2,LEFT(RIGHT($P$13,2),1),0)</f>
        <v>0</v>
      </c>
      <c r="BB13" s="99" t="str">
        <f>IF($AX$13&gt;=1,LEFT(RIGHT($P$13,1),1),0)</f>
        <v>0</v>
      </c>
      <c r="BC13" s="104" t="str">
        <f>AY13&amp;""&amp;AZ13&amp;""&amp;BA13&amp;""&amp;BB13</f>
        <v>0000</v>
      </c>
    </row>
    <row r="14" spans="1:55" ht="24.75" customHeight="1" x14ac:dyDescent="0.25">
      <c r="A14" s="101"/>
      <c r="B14" s="64"/>
      <c r="C14" s="47"/>
      <c r="D14" s="87"/>
      <c r="E14" s="45"/>
      <c r="F14" s="86"/>
      <c r="G14" s="86"/>
      <c r="H14" s="86"/>
      <c r="I14" s="86"/>
      <c r="J14" s="86"/>
      <c r="K14" s="86"/>
      <c r="L14" s="87"/>
      <c r="M14" s="87"/>
      <c r="N14" s="87"/>
      <c r="O14" s="87"/>
      <c r="P14" s="52"/>
      <c r="Q14" s="52"/>
      <c r="R14" s="52"/>
      <c r="S14" s="52"/>
      <c r="T14" s="87"/>
      <c r="U14" s="87"/>
      <c r="V14" s="87"/>
      <c r="W14" s="63"/>
      <c r="X14" s="48"/>
      <c r="Y14" s="123"/>
      <c r="Z14" s="123"/>
      <c r="AA14" s="123"/>
      <c r="AB14" s="99"/>
      <c r="AC14" s="99"/>
      <c r="AD14" s="99"/>
      <c r="AE14" s="99"/>
      <c r="AF14" s="99"/>
      <c r="AG14" s="99"/>
      <c r="AH14" s="99"/>
      <c r="AI14" s="99"/>
      <c r="AJ14" s="99" t="str">
        <f>IF(AD13=0,IF(AE13=0,IF(AF13=0,IF(AG13=0,IF(AH13=0,IF(AI13=0,0,AI13),AH13&amp;""&amp;AI13),AG13&amp;""&amp;AH13&amp;""&amp;AI13),AF13&amp;""&amp;AG13&amp;""&amp;AH13&amp;""&amp;AI13),AE13&amp;""&amp;AF13&amp;""&amp;AG13&amp;""&amp;AH13&amp;""&amp;AI13),AD13&amp;""&amp;AE13&amp;""&amp;AF13&amp;""&amp;AG13&amp;""&amp;AH13&amp;""&amp;AI13)</f>
        <v>0</v>
      </c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 t="str">
        <f>IF(AL13=0,IF(AM13=0,IF(AN13=0,IF(AO13=0,IF(AP13=0,IF(AQ13=0,IF(AR13=0,IF(AS13=0,IF(AT13=0,IF(AU13=0,0,AU13),AT13&amp;""&amp;AU13),AS13&amp;""&amp;AT13&amp;""&amp;AU13),AR13&amp;""&amp;AS13&amp;""&amp;AT13&amp;""&amp;AU13),AQ13&amp;""&amp;AR13&amp;""&amp;AS13&amp;""&amp;AT13&amp;""&amp;AU13),AP13&amp;""&amp;AQ13&amp;""&amp;AR13&amp;""&amp;AS13&amp;""&amp;AT13&amp;""&amp;AU13),AO13&amp;""&amp;AP13&amp;""&amp;AQ13&amp;""&amp;AR13&amp;""&amp;AS13&amp;""&amp;AT13&amp;""&amp;AU13),AN13&amp;""&amp;AO13&amp;""&amp;AP13&amp;""&amp;AQ13&amp;""&amp;AR13&amp;""&amp;AS13&amp;""&amp;AT13&amp;""&amp;AU13),AM13&amp;""&amp;AN13&amp;""&amp;AO13&amp;""&amp;AP13&amp;""&amp;AQ13&amp;""&amp;AR13&amp;""&amp;AS13&amp;""&amp;AT13&amp;""&amp;AU13),AL13&amp;""&amp;AM13&amp;""&amp;AN13&amp;""&amp;AO13&amp;""&amp;AP13&amp;""&amp;AQ13&amp;""&amp;AR13&amp;""&amp;AS13&amp;""&amp;AT13&amp;""&amp;AU13)</f>
        <v>0</v>
      </c>
      <c r="AW14" s="99"/>
      <c r="AX14" s="99"/>
      <c r="AY14" s="35"/>
      <c r="AZ14" s="35"/>
      <c r="BA14" s="35"/>
      <c r="BB14" s="35"/>
      <c r="BC14" s="99" t="str">
        <f>IF(P13&gt;99,BC13,"NEZADÁNO")</f>
        <v>NEZADÁNO</v>
      </c>
    </row>
    <row r="15" spans="1:55" ht="24.75" customHeight="1" x14ac:dyDescent="0.25">
      <c r="A15" s="101"/>
      <c r="B15" s="64"/>
      <c r="C15" s="47" t="s">
        <v>20</v>
      </c>
      <c r="D15" s="87"/>
      <c r="E15" s="87"/>
      <c r="F15" s="86"/>
      <c r="G15" s="86"/>
      <c r="H15" s="86"/>
      <c r="I15" s="86"/>
      <c r="J15" s="86"/>
      <c r="K15" s="86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63"/>
      <c r="X15" s="48"/>
      <c r="Y15" s="123"/>
      <c r="Z15" s="123"/>
      <c r="AA15" s="123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</row>
    <row r="16" spans="1:55" ht="24.75" customHeight="1" x14ac:dyDescent="0.25">
      <c r="A16" s="101"/>
      <c r="B16" s="64"/>
      <c r="C16" s="47"/>
      <c r="D16" s="87" t="s">
        <v>21</v>
      </c>
      <c r="E16" s="87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87"/>
      <c r="Q16" s="87"/>
      <c r="R16" s="87"/>
      <c r="S16" s="87"/>
      <c r="T16" s="87"/>
      <c r="U16" s="87"/>
      <c r="V16" s="87"/>
      <c r="W16" s="63"/>
      <c r="X16" s="48"/>
      <c r="Y16" s="123"/>
      <c r="Z16" s="123"/>
      <c r="AA16" s="123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</row>
    <row r="17" spans="1:55" ht="24.75" customHeight="1" x14ac:dyDescent="0.25">
      <c r="A17" s="101"/>
      <c r="B17" s="64"/>
      <c r="C17" s="47"/>
      <c r="D17" s="87" t="s">
        <v>22</v>
      </c>
      <c r="E17" s="87"/>
      <c r="F17" s="113"/>
      <c r="G17" s="188"/>
      <c r="H17" s="189"/>
      <c r="I17" s="189"/>
      <c r="J17" s="189"/>
      <c r="K17" s="189"/>
      <c r="L17" s="189"/>
      <c r="M17" s="189"/>
      <c r="N17" s="189"/>
      <c r="O17" s="190"/>
      <c r="P17" s="87"/>
      <c r="Q17" s="87"/>
      <c r="R17" s="87"/>
      <c r="S17" s="87"/>
      <c r="T17" s="87"/>
      <c r="U17" s="87"/>
      <c r="V17" s="87"/>
      <c r="W17" s="63"/>
      <c r="X17" s="48"/>
      <c r="Y17" s="123"/>
      <c r="Z17" s="123"/>
      <c r="AA17" s="123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</row>
    <row r="18" spans="1:55" ht="24.75" customHeight="1" x14ac:dyDescent="0.25">
      <c r="A18" s="101"/>
      <c r="B18" s="64"/>
      <c r="C18" s="47"/>
      <c r="D18" s="87" t="s">
        <v>23</v>
      </c>
      <c r="E18" s="87"/>
      <c r="F18" s="194"/>
      <c r="G18" s="195"/>
      <c r="H18" s="195"/>
      <c r="I18" s="195"/>
      <c r="J18" s="195"/>
      <c r="K18" s="195"/>
      <c r="L18" s="195"/>
      <c r="M18" s="195"/>
      <c r="N18" s="195"/>
      <c r="O18" s="196"/>
      <c r="P18" s="87"/>
      <c r="Q18" s="87"/>
      <c r="R18" s="87"/>
      <c r="S18" s="87"/>
      <c r="T18" s="87"/>
      <c r="U18" s="87"/>
      <c r="V18" s="87"/>
      <c r="W18" s="63"/>
      <c r="X18" s="48"/>
      <c r="Y18" s="123"/>
      <c r="Z18" s="123"/>
      <c r="AA18" s="123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</row>
    <row r="19" spans="1:55" ht="24.75" customHeight="1" x14ac:dyDescent="0.25">
      <c r="A19" s="101"/>
      <c r="B19" s="64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53"/>
      <c r="U19" s="87"/>
      <c r="V19" s="87"/>
      <c r="W19" s="63"/>
      <c r="X19" s="48"/>
      <c r="Y19" s="123"/>
      <c r="Z19" s="123"/>
      <c r="AA19" s="123"/>
      <c r="AB19" s="99"/>
      <c r="AC19" s="99"/>
      <c r="AD19" s="99"/>
      <c r="AE19" s="99"/>
      <c r="AF19" s="123">
        <f>AA26</f>
        <v>0</v>
      </c>
      <c r="AG19" s="99"/>
      <c r="AH19" s="99"/>
      <c r="AI19" s="99"/>
      <c r="AJ19" s="109"/>
      <c r="AK19" s="99"/>
      <c r="AL19" s="99"/>
      <c r="AM19" s="99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</row>
    <row r="20" spans="1:55" ht="24.75" customHeight="1" x14ac:dyDescent="0.25">
      <c r="A20" s="101"/>
      <c r="B20" s="59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9"/>
      <c r="U20" s="35"/>
      <c r="V20" s="35"/>
      <c r="W20" s="58"/>
      <c r="X20" s="37"/>
      <c r="Y20" s="123"/>
      <c r="Z20" s="123"/>
      <c r="AA20" s="123"/>
      <c r="AB20" s="99"/>
      <c r="AC20" s="99"/>
      <c r="AD20" s="99"/>
      <c r="AE20" s="99"/>
      <c r="AF20" s="99"/>
      <c r="AG20" s="99"/>
      <c r="AH20" s="99"/>
      <c r="AI20" s="99"/>
      <c r="AJ20" s="99"/>
      <c r="AK20" s="106"/>
      <c r="AL20" s="99"/>
      <c r="AM20" s="99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ht="24.75" customHeight="1" x14ac:dyDescent="0.25">
      <c r="A21" s="101"/>
      <c r="B21" s="60" t="s">
        <v>24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61"/>
      <c r="X21" s="37"/>
      <c r="Y21" s="123"/>
      <c r="Z21" s="123"/>
      <c r="AA21" s="123"/>
      <c r="AB21" s="99"/>
      <c r="AC21" s="35"/>
      <c r="AD21" s="99"/>
      <c r="AE21" s="99"/>
      <c r="AF21" s="99"/>
      <c r="AG21" s="99"/>
      <c r="AH21" s="99"/>
      <c r="AI21" s="99"/>
      <c r="AJ21" s="99"/>
      <c r="AK21" s="107"/>
      <c r="AL21" s="99"/>
      <c r="AM21" s="99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ht="6" customHeight="1" x14ac:dyDescent="0.25">
      <c r="A22" s="10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7"/>
      <c r="Y22" s="123"/>
      <c r="Z22" s="123"/>
      <c r="AA22" s="123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ht="24.75" customHeight="1" x14ac:dyDescent="0.25">
      <c r="A23" s="101"/>
      <c r="B23" s="160" t="s">
        <v>171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37"/>
      <c r="Y23" s="150" t="s">
        <v>173</v>
      </c>
      <c r="Z23" s="151"/>
      <c r="AA23" s="151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ht="6" customHeight="1" x14ac:dyDescent="0.25">
      <c r="A24" s="101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7"/>
      <c r="Y24" s="123"/>
      <c r="Z24" s="123"/>
      <c r="AA24" s="123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ht="36.75" customHeight="1" x14ac:dyDescent="0.25">
      <c r="A25" s="101"/>
      <c r="B25" s="174" t="s">
        <v>25</v>
      </c>
      <c r="C25" s="174" t="s">
        <v>26</v>
      </c>
      <c r="D25" s="174"/>
      <c r="E25" s="174"/>
      <c r="F25" s="174" t="s">
        <v>27</v>
      </c>
      <c r="G25" s="174"/>
      <c r="H25" s="174"/>
      <c r="I25" s="174" t="s">
        <v>68</v>
      </c>
      <c r="J25" s="174"/>
      <c r="K25" s="174"/>
      <c r="L25" s="174" t="s">
        <v>28</v>
      </c>
      <c r="M25" s="174"/>
      <c r="N25" s="174"/>
      <c r="O25" s="174"/>
      <c r="P25" s="174" t="s">
        <v>29</v>
      </c>
      <c r="Q25" s="174"/>
      <c r="R25" s="174"/>
      <c r="S25" s="174"/>
      <c r="T25" s="174" t="s">
        <v>195</v>
      </c>
      <c r="U25" s="174"/>
      <c r="V25" s="175" t="s">
        <v>50</v>
      </c>
      <c r="W25" s="176"/>
      <c r="X25" s="80"/>
      <c r="Y25" s="135">
        <f>MAX(Y27:Y126)</f>
        <v>28</v>
      </c>
      <c r="Z25" s="135">
        <f>MAX(Z27:Z126)</f>
        <v>27</v>
      </c>
      <c r="AA25" s="135"/>
      <c r="AB25" s="171" t="s">
        <v>60</v>
      </c>
      <c r="AC25" s="172"/>
      <c r="AD25" s="172"/>
      <c r="AE25" s="172"/>
      <c r="AF25" s="172"/>
      <c r="AG25" s="172"/>
      <c r="AH25" s="172"/>
      <c r="AI25" s="173" t="s">
        <v>42</v>
      </c>
      <c r="AJ25" s="191" t="s">
        <v>61</v>
      </c>
      <c r="AK25" s="172"/>
      <c r="AL25" s="192"/>
      <c r="AM25" s="191" t="s">
        <v>59</v>
      </c>
      <c r="AN25" s="172"/>
      <c r="AO25" s="172"/>
      <c r="AP25" s="172"/>
      <c r="AQ25" s="172"/>
      <c r="AR25" s="172"/>
      <c r="AS25" s="192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ht="19.5" customHeight="1" x14ac:dyDescent="0.25">
      <c r="A26" s="101"/>
      <c r="B26" s="174"/>
      <c r="C26" s="174"/>
      <c r="D26" s="174"/>
      <c r="E26" s="174"/>
      <c r="F26" s="174"/>
      <c r="G26" s="174"/>
      <c r="H26" s="174"/>
      <c r="I26" s="183" t="s">
        <v>115</v>
      </c>
      <c r="J26" s="185"/>
      <c r="K26" s="184"/>
      <c r="L26" s="183" t="s">
        <v>48</v>
      </c>
      <c r="M26" s="184"/>
      <c r="N26" s="183" t="s">
        <v>49</v>
      </c>
      <c r="O26" s="184"/>
      <c r="P26" s="183" t="s">
        <v>48</v>
      </c>
      <c r="Q26" s="184"/>
      <c r="R26" s="183" t="s">
        <v>49</v>
      </c>
      <c r="S26" s="184"/>
      <c r="T26" s="174"/>
      <c r="U26" s="174"/>
      <c r="V26" s="177"/>
      <c r="W26" s="178"/>
      <c r="X26" s="80"/>
      <c r="Y26" s="138" t="s">
        <v>172</v>
      </c>
      <c r="Z26" s="138" t="s">
        <v>114</v>
      </c>
      <c r="AA26" s="135"/>
      <c r="AB26" s="171"/>
      <c r="AC26" s="172"/>
      <c r="AD26" s="172"/>
      <c r="AE26" s="172"/>
      <c r="AF26" s="172"/>
      <c r="AG26" s="172"/>
      <c r="AH26" s="172"/>
      <c r="AI26" s="173"/>
      <c r="AJ26" s="99" t="s">
        <v>105</v>
      </c>
      <c r="AK26" s="99" t="s">
        <v>106</v>
      </c>
      <c r="AL26" s="99" t="s">
        <v>116</v>
      </c>
      <c r="AM26" s="117" t="s">
        <v>107</v>
      </c>
      <c r="AN26" s="118" t="s">
        <v>108</v>
      </c>
      <c r="AO26" s="118" t="s">
        <v>109</v>
      </c>
      <c r="AP26" s="118" t="s">
        <v>110</v>
      </c>
      <c r="AQ26" s="118" t="s">
        <v>111</v>
      </c>
      <c r="AR26" s="118" t="s">
        <v>113</v>
      </c>
      <c r="AS26" s="119" t="s">
        <v>112</v>
      </c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ht="24.75" customHeight="1" x14ac:dyDescent="0.25">
      <c r="A27" s="101"/>
      <c r="B27" s="91">
        <f>IF(ISBLANK(C27),"",1)</f>
        <v>1</v>
      </c>
      <c r="C27" s="153" t="s">
        <v>35</v>
      </c>
      <c r="D27" s="153"/>
      <c r="E27" s="153"/>
      <c r="F27" s="153" t="s">
        <v>35</v>
      </c>
      <c r="G27" s="153"/>
      <c r="H27" s="153"/>
      <c r="I27" s="158"/>
      <c r="J27" s="158"/>
      <c r="K27" s="158"/>
      <c r="L27" s="88"/>
      <c r="M27" s="159" t="str">
        <f>IF(ISBLANK($C27),"",":")</f>
        <v>:</v>
      </c>
      <c r="N27" s="159"/>
      <c r="O27" s="89"/>
      <c r="P27" s="88"/>
      <c r="Q27" s="159" t="str">
        <f>IF(ISBLANK($C27),"",":")</f>
        <v>:</v>
      </c>
      <c r="R27" s="159"/>
      <c r="S27" s="89"/>
      <c r="T27" s="153"/>
      <c r="U27" s="153"/>
      <c r="V27" s="154" t="str">
        <f>IF(SUM(AB27:AG27)&gt;0,"",VLOOKUP(Formulář!C27,DATA!$A$4:$D$50,3,FALSE))</f>
        <v/>
      </c>
      <c r="W27" s="154"/>
      <c r="X27" s="81"/>
      <c r="Y27" s="132">
        <v>27</v>
      </c>
      <c r="Z27" s="132">
        <f>IF(ISNUMBER(B27),ROW(B27),0)</f>
        <v>27</v>
      </c>
      <c r="AA27" s="132">
        <f t="shared" ref="AA27:AA90" si="0">AI27</f>
        <v>127</v>
      </c>
      <c r="AB27" s="99">
        <f>IF(OR(ISBLANK(C27),C27=DATA!$A$3),1,0)</f>
        <v>1</v>
      </c>
      <c r="AC27" s="99">
        <f>IF(OR(ISBLANK(F27),F27=DATA!$B$3),2,IF(ISERROR(VLOOKUP(C27,DATA!$A$3:$B$50,2,FALSE)),2,IF(OR(F27=HLOOKUP(C27,DATA!$AM$2:$AR$4,2,FALSE),F27=HLOOKUP(C27,DATA!$AM$2:$AR$4,3,FALSE)),0,2)))</f>
        <v>2</v>
      </c>
      <c r="AD27" s="99">
        <f>IF(ISBLANK(I27),4,0)</f>
        <v>4</v>
      </c>
      <c r="AE27" s="99">
        <f>IF(OR(ISBLANK(L27),ISBLANK(O27)),8,0)</f>
        <v>8</v>
      </c>
      <c r="AF27" s="99">
        <f>IF(OR(ISBLANK(P27),ISBLANK(S27)),16,0)</f>
        <v>16</v>
      </c>
      <c r="AG27" s="99">
        <f>IF((AK27-AJ27)&lt;=TIME(0,0,0),32,IF(AL27&gt;60,32,0))</f>
        <v>32</v>
      </c>
      <c r="AH27" s="99">
        <f>IF(ISBLANK(T27),64,0)</f>
        <v>64</v>
      </c>
      <c r="AI27" s="114">
        <f>SUM(AB27:AH27)</f>
        <v>127</v>
      </c>
      <c r="AJ27" s="108">
        <f>IF(ISBLANK(I27),DATE(1992,1,1)+TIME(L27,O27,0),I27+TIME(L27,O27,0))</f>
        <v>33604</v>
      </c>
      <c r="AK27" s="108">
        <f>IF(AND(L27=23,P27=0),IF(ISBLANK(I27),DATE(1992,1,2)+TIME(P27,S27,0),(I27+1)+TIME(P27,S27,0)),IF(ISBLANK(I27),DATE(1992,1,1)+TIME(P27,S27,0),I27+TIME(P27,S27,0)))</f>
        <v>33604</v>
      </c>
      <c r="AL27" s="123">
        <f>(HOUR(AK27-AJ27)*60)+MINUTE(AK27-AJ27)</f>
        <v>0</v>
      </c>
      <c r="AM27" s="116">
        <f>IF(ISBLANK(C27),0,IF(C27=DATA!$A$3,1,0))</f>
        <v>1</v>
      </c>
      <c r="AN27" s="99">
        <f>IF(OR(ISBLANK(C27),AND(AB27=0,AC27=0)),0,IF(OR(C27=DATA!$A$3,F27=DATA!$B$3,ISBLANK(F27)),1,2))</f>
        <v>1</v>
      </c>
      <c r="AO27" s="99">
        <f>IF(ISBLANK(C27),0,IF(AD27&gt;0,1,0))</f>
        <v>1</v>
      </c>
      <c r="AP27" s="99">
        <f>IF(ISBLANK(C27),0,IF(AE27&gt;0,1,0))</f>
        <v>1</v>
      </c>
      <c r="AQ27" s="99">
        <f>IF(ISBLANK(C27),0,IF(AF27&gt;0,1,0))</f>
        <v>1</v>
      </c>
      <c r="AR27" s="99">
        <f>IF(ISBLANK(C27),0,IF(AH27&gt;0,1,0))</f>
        <v>1</v>
      </c>
      <c r="AS27" s="115">
        <f t="shared" ref="AS27:AS126" si="1">IF(AND(AE27=0,AF27=0),IF(AG27=0,0,1),0)</f>
        <v>0</v>
      </c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ht="24.75" customHeight="1" x14ac:dyDescent="0.25">
      <c r="A28" s="101"/>
      <c r="B28" s="67" t="str">
        <f>IF(ISBLANK(C28),"",MAX($B$27:B27)+1)</f>
        <v/>
      </c>
      <c r="C28" s="321"/>
      <c r="D28" s="321"/>
      <c r="E28" s="321"/>
      <c r="F28" s="153"/>
      <c r="G28" s="153"/>
      <c r="H28" s="153"/>
      <c r="I28" s="158"/>
      <c r="J28" s="158"/>
      <c r="K28" s="158"/>
      <c r="L28" s="88"/>
      <c r="M28" s="159" t="str">
        <f>IF(ISBLANK($C28),"",":")</f>
        <v/>
      </c>
      <c r="N28" s="159"/>
      <c r="O28" s="89"/>
      <c r="P28" s="88"/>
      <c r="Q28" s="159" t="str">
        <f>IF(ISBLANK($C28),"",":")</f>
        <v/>
      </c>
      <c r="R28" s="159"/>
      <c r="S28" s="89"/>
      <c r="T28" s="153"/>
      <c r="U28" s="153"/>
      <c r="V28" s="154" t="str">
        <f>IF(SUM(AB28:AG28)&gt;0,"",VLOOKUP(Formulář!C28,DATA!$A$4:$D$50,3,FALSE))</f>
        <v/>
      </c>
      <c r="W28" s="154"/>
      <c r="X28" s="81"/>
      <c r="Y28" s="132">
        <f>IF(ISNUMBER(B27),ROW(B28),0)</f>
        <v>28</v>
      </c>
      <c r="Z28" s="132">
        <f>IF(ISNUMBER(B28),ROW(B28),0)</f>
        <v>0</v>
      </c>
      <c r="AA28" s="132">
        <f t="shared" si="0"/>
        <v>127</v>
      </c>
      <c r="AB28" s="99">
        <f>IF(OR(ISBLANK(C28),C28=DATA!$A$3),1,0)</f>
        <v>1</v>
      </c>
      <c r="AC28" s="99">
        <f>IF(OR(ISBLANK(F28),F28=DATA!$B$3),2,IF(ISERROR(VLOOKUP(C28,DATA!$A$3:$B$50,2,FALSE)),2,IF(OR(F28=HLOOKUP(C28,DATA!$AM$2:$AR$4,2,FALSE),F28=HLOOKUP(C28,DATA!$AM$2:$AR$4,3,FALSE)),0,2)))</f>
        <v>2</v>
      </c>
      <c r="AD28" s="99">
        <f t="shared" ref="AD28:AD126" si="2">IF(ISBLANK(I28),4,0)</f>
        <v>4</v>
      </c>
      <c r="AE28" s="99">
        <f t="shared" ref="AE28:AE126" si="3">IF(OR(ISBLANK(L28),ISBLANK(O28)),8,0)</f>
        <v>8</v>
      </c>
      <c r="AF28" s="99">
        <f t="shared" ref="AF28:AF126" si="4">IF(OR(ISBLANK(P28),ISBLANK(S28)),16,0)</f>
        <v>16</v>
      </c>
      <c r="AG28" s="99">
        <f t="shared" ref="AG28:AG126" si="5">IF((AK28-AJ28)&lt;=TIME(0,0,0),32,IF(AL28&gt;60,32,0))</f>
        <v>32</v>
      </c>
      <c r="AH28" s="99">
        <f t="shared" ref="AH28:AH126" si="6">IF(ISBLANK(T28),64,0)</f>
        <v>64</v>
      </c>
      <c r="AI28" s="114">
        <f t="shared" ref="AI28:AI126" si="7">SUM(AB28:AH28)</f>
        <v>127</v>
      </c>
      <c r="AJ28" s="108">
        <f>IF(ISBLANK(I28),DATE(1992,1,1)+TIME(L28,O28,0),I28+TIME(L28,O28,0))</f>
        <v>33604</v>
      </c>
      <c r="AK28" s="108">
        <f>IF(AND(L28=23,P28=0),IF(ISBLANK(I28),DATE(1992,1,2)+TIME(P28,S28,0),(I28+1)+TIME(P28,S28,0)),IF(ISBLANK(I28),DATE(1992,1,1)+TIME(P28,S28,0),I28+TIME(P28,S28,0)))</f>
        <v>33604</v>
      </c>
      <c r="AL28" s="123">
        <f t="shared" ref="AL28:AL126" si="8">(HOUR(AK28-AJ28)*60)+MINUTE(AK28-AJ28)</f>
        <v>0</v>
      </c>
      <c r="AM28" s="116">
        <f>IF(ISBLANK(C28),0,IF(C28=DATA!$A$3,1,0))</f>
        <v>0</v>
      </c>
      <c r="AN28" s="99">
        <f>IF(OR(ISBLANK(C28),AND(AB28=0,AC28=0)),0,IF(OR(C28=DATA!$A$3,F28=DATA!$B$3,ISBLANK(F28)),1,2))</f>
        <v>0</v>
      </c>
      <c r="AO28" s="99">
        <f>IF(ISBLANK(C28),0,IF(AD28&gt;0,1,0))</f>
        <v>0</v>
      </c>
      <c r="AP28" s="99">
        <f>IF(ISBLANK(C28),0,IF(AE28&gt;0,1,0))</f>
        <v>0</v>
      </c>
      <c r="AQ28" s="99">
        <f>IF(ISBLANK(C28),0,IF(AF28&gt;0,1,0))</f>
        <v>0</v>
      </c>
      <c r="AR28" s="99">
        <f>IF(ISBLANK(C28),0,IF(AH28&gt;0,1,0))</f>
        <v>0</v>
      </c>
      <c r="AS28" s="115">
        <f t="shared" si="1"/>
        <v>0</v>
      </c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ht="24.75" customHeight="1" x14ac:dyDescent="0.25">
      <c r="A29" s="101"/>
      <c r="B29" s="67" t="str">
        <f>IF(ISBLANK(C29),"",MAX($B$27:B28)+1)</f>
        <v/>
      </c>
      <c r="C29" s="153"/>
      <c r="D29" s="153"/>
      <c r="E29" s="153"/>
      <c r="F29" s="153"/>
      <c r="G29" s="153"/>
      <c r="H29" s="153"/>
      <c r="I29" s="158"/>
      <c r="J29" s="158"/>
      <c r="K29" s="158"/>
      <c r="L29" s="88"/>
      <c r="M29" s="159" t="str">
        <f t="shared" ref="M29:M42" si="9">IF(ISBLANK($C29),"",":")</f>
        <v/>
      </c>
      <c r="N29" s="159"/>
      <c r="O29" s="89"/>
      <c r="P29" s="88"/>
      <c r="Q29" s="159" t="str">
        <f t="shared" ref="Q29:Q42" si="10">IF(ISBLANK($C29),"",":")</f>
        <v/>
      </c>
      <c r="R29" s="159"/>
      <c r="S29" s="89"/>
      <c r="T29" s="153"/>
      <c r="U29" s="153"/>
      <c r="V29" s="154" t="str">
        <f>IF(SUM(AB29:AG29)&gt;0,"",VLOOKUP(Formulář!C29,DATA!$A$4:$D$50,3,FALSE))</f>
        <v/>
      </c>
      <c r="W29" s="154"/>
      <c r="X29" s="81"/>
      <c r="Y29" s="132">
        <f>IF(ISNUMBER(B28),ROW(B29),0)</f>
        <v>0</v>
      </c>
      <c r="Z29" s="132">
        <f>IF(ISNUMBER(B29),ROW(B29),0)</f>
        <v>0</v>
      </c>
      <c r="AA29" s="132">
        <f t="shared" si="0"/>
        <v>127</v>
      </c>
      <c r="AB29" s="99">
        <f>IF(OR(ISBLANK(C29),C29=DATA!$A$3),1,0)</f>
        <v>1</v>
      </c>
      <c r="AC29" s="99">
        <f>IF(OR(ISBLANK(F29),F29=DATA!$B$3),2,IF(ISERROR(VLOOKUP(C29,DATA!$A$3:$B$50,2,FALSE)),2,IF(OR(F29=HLOOKUP(C29,DATA!$AM$2:$AR$4,2,FALSE),F29=HLOOKUP(C29,DATA!$AM$2:$AR$4,3,FALSE)),0,2)))</f>
        <v>2</v>
      </c>
      <c r="AD29" s="99">
        <f t="shared" ref="AD29:AD92" si="11">IF(ISBLANK(I29),4,0)</f>
        <v>4</v>
      </c>
      <c r="AE29" s="99">
        <f t="shared" ref="AE29:AE92" si="12">IF(OR(ISBLANK(L29),ISBLANK(O29)),8,0)</f>
        <v>8</v>
      </c>
      <c r="AF29" s="99">
        <f t="shared" ref="AF29:AF92" si="13">IF(OR(ISBLANK(P29),ISBLANK(S29)),16,0)</f>
        <v>16</v>
      </c>
      <c r="AG29" s="99">
        <f t="shared" ref="AG29:AG92" si="14">IF((AK29-AJ29)&lt;=TIME(0,0,0),32,IF(AL29&gt;60,32,0))</f>
        <v>32</v>
      </c>
      <c r="AH29" s="99">
        <f t="shared" ref="AH29:AH92" si="15">IF(ISBLANK(T29),64,0)</f>
        <v>64</v>
      </c>
      <c r="AI29" s="114">
        <f t="shared" ref="AI29:AI92" si="16">SUM(AB29:AH29)</f>
        <v>127</v>
      </c>
      <c r="AJ29" s="108">
        <f t="shared" ref="AJ29:AJ92" si="17">IF(ISBLANK(I29),DATE(1992,1,1)+TIME(L29,O29,0),I29+TIME(L29,O29,0))</f>
        <v>33604</v>
      </c>
      <c r="AK29" s="108">
        <f t="shared" ref="AK29:AK92" si="18">IF(AND(L29=23,P29=0),IF(ISBLANK(I29),DATE(1992,1,2)+TIME(P29,S29,0),(I29+1)+TIME(P29,S29,0)),IF(ISBLANK(I29),DATE(1992,1,1)+TIME(P29,S29,0),I29+TIME(P29,S29,0)))</f>
        <v>33604</v>
      </c>
      <c r="AL29" s="123">
        <f t="shared" ref="AL29:AL92" si="19">(HOUR(AK29-AJ29)*60)+MINUTE(AK29-AJ29)</f>
        <v>0</v>
      </c>
      <c r="AM29" s="116">
        <f>IF(ISBLANK(C29),0,IF(C29=DATA!$A$3,1,0))</f>
        <v>0</v>
      </c>
      <c r="AN29" s="99">
        <f>IF(OR(ISBLANK(C29),AND(AB29=0,AC29=0)),0,IF(OR(C29=DATA!$A$3,F29=DATA!$B$3,ISBLANK(F29)),1,2))</f>
        <v>0</v>
      </c>
      <c r="AO29" s="99">
        <f t="shared" ref="AO29:AO92" si="20">IF(ISBLANK(C29),0,IF(AD29&gt;0,1,0))</f>
        <v>0</v>
      </c>
      <c r="AP29" s="99">
        <f t="shared" ref="AP29:AP92" si="21">IF(ISBLANK(C29),0,IF(AE29&gt;0,1,0))</f>
        <v>0</v>
      </c>
      <c r="AQ29" s="99">
        <f t="shared" ref="AQ29:AQ92" si="22">IF(ISBLANK(C29),0,IF(AF29&gt;0,1,0))</f>
        <v>0</v>
      </c>
      <c r="AR29" s="99">
        <f t="shared" ref="AR29:AR92" si="23">IF(ISBLANK(C29),0,IF(AH29&gt;0,1,0))</f>
        <v>0</v>
      </c>
      <c r="AS29" s="115">
        <f t="shared" ref="AS29:AS92" si="24">IF(AND(AE29=0,AF29=0),IF(AG29=0,0,1),0)</f>
        <v>0</v>
      </c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ht="24.75" customHeight="1" x14ac:dyDescent="0.25">
      <c r="A30" s="101"/>
      <c r="B30" s="67" t="str">
        <f>IF(ISBLANK(C30),"",MAX($B$27:B29)+1)</f>
        <v/>
      </c>
      <c r="C30" s="153"/>
      <c r="D30" s="153"/>
      <c r="E30" s="153"/>
      <c r="F30" s="153"/>
      <c r="G30" s="153"/>
      <c r="H30" s="153"/>
      <c r="I30" s="158"/>
      <c r="J30" s="158"/>
      <c r="K30" s="158"/>
      <c r="L30" s="88"/>
      <c r="M30" s="159" t="str">
        <f t="shared" si="9"/>
        <v/>
      </c>
      <c r="N30" s="159"/>
      <c r="O30" s="89"/>
      <c r="P30" s="88"/>
      <c r="Q30" s="159" t="str">
        <f t="shared" si="10"/>
        <v/>
      </c>
      <c r="R30" s="159"/>
      <c r="S30" s="89"/>
      <c r="T30" s="153"/>
      <c r="U30" s="153"/>
      <c r="V30" s="154" t="str">
        <f>IF(SUM(AB30:AG30)&gt;0,"",VLOOKUP(Formulář!C30,DATA!$A$4:$D$50,3,FALSE))</f>
        <v/>
      </c>
      <c r="W30" s="154"/>
      <c r="X30" s="81"/>
      <c r="Y30" s="132">
        <f>IF(ISNUMBER(B29),ROW(B30),0)</f>
        <v>0</v>
      </c>
      <c r="Z30" s="132">
        <f>IF(ISNUMBER(B30),ROW(B30),0)</f>
        <v>0</v>
      </c>
      <c r="AA30" s="132">
        <f t="shared" si="0"/>
        <v>127</v>
      </c>
      <c r="AB30" s="99">
        <f>IF(OR(ISBLANK(C30),C30=DATA!$A$3),1,0)</f>
        <v>1</v>
      </c>
      <c r="AC30" s="99">
        <f>IF(OR(ISBLANK(F30),F30=DATA!$B$3),2,IF(ISERROR(VLOOKUP(C30,DATA!$A$3:$B$50,2,FALSE)),2,IF(OR(F30=HLOOKUP(C30,DATA!$AM$2:$AR$4,2,FALSE),F30=HLOOKUP(C30,DATA!$AM$2:$AR$4,3,FALSE)),0,2)))</f>
        <v>2</v>
      </c>
      <c r="AD30" s="99">
        <f t="shared" si="11"/>
        <v>4</v>
      </c>
      <c r="AE30" s="99">
        <f t="shared" si="12"/>
        <v>8</v>
      </c>
      <c r="AF30" s="99">
        <f t="shared" si="13"/>
        <v>16</v>
      </c>
      <c r="AG30" s="99">
        <f t="shared" si="14"/>
        <v>32</v>
      </c>
      <c r="AH30" s="99">
        <f t="shared" si="15"/>
        <v>64</v>
      </c>
      <c r="AI30" s="114">
        <f t="shared" si="16"/>
        <v>127</v>
      </c>
      <c r="AJ30" s="108">
        <f t="shared" si="17"/>
        <v>33604</v>
      </c>
      <c r="AK30" s="108">
        <f t="shared" si="18"/>
        <v>33604</v>
      </c>
      <c r="AL30" s="123">
        <f t="shared" si="19"/>
        <v>0</v>
      </c>
      <c r="AM30" s="116">
        <f>IF(ISBLANK(C30),0,IF(C30=DATA!$A$3,1,0))</f>
        <v>0</v>
      </c>
      <c r="AN30" s="99">
        <f>IF(OR(ISBLANK(C30),AND(AB30=0,AC30=0)),0,IF(OR(C30=DATA!$A$3,F30=DATA!$B$3,ISBLANK(F30)),1,2))</f>
        <v>0</v>
      </c>
      <c r="AO30" s="99">
        <f t="shared" si="20"/>
        <v>0</v>
      </c>
      <c r="AP30" s="99">
        <f t="shared" si="21"/>
        <v>0</v>
      </c>
      <c r="AQ30" s="99">
        <f t="shared" si="22"/>
        <v>0</v>
      </c>
      <c r="AR30" s="99">
        <f t="shared" si="23"/>
        <v>0</v>
      </c>
      <c r="AS30" s="115">
        <f t="shared" si="24"/>
        <v>0</v>
      </c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ht="24.75" customHeight="1" x14ac:dyDescent="0.25">
      <c r="A31" s="101"/>
      <c r="B31" s="67" t="str">
        <f>IF(ISBLANK(C31),"",MAX($B$27:B30)+1)</f>
        <v/>
      </c>
      <c r="C31" s="153"/>
      <c r="D31" s="153"/>
      <c r="E31" s="153"/>
      <c r="F31" s="153"/>
      <c r="G31" s="153"/>
      <c r="H31" s="153"/>
      <c r="I31" s="158"/>
      <c r="J31" s="158"/>
      <c r="K31" s="158"/>
      <c r="L31" s="88"/>
      <c r="M31" s="159" t="str">
        <f t="shared" si="9"/>
        <v/>
      </c>
      <c r="N31" s="159"/>
      <c r="O31" s="89"/>
      <c r="P31" s="88"/>
      <c r="Q31" s="159" t="str">
        <f t="shared" si="10"/>
        <v/>
      </c>
      <c r="R31" s="159"/>
      <c r="S31" s="89"/>
      <c r="T31" s="153"/>
      <c r="U31" s="153"/>
      <c r="V31" s="154" t="str">
        <f>IF(SUM(AB31:AG31)&gt;0,"",VLOOKUP(Formulář!C31,DATA!$A$4:$D$50,3,FALSE))</f>
        <v/>
      </c>
      <c r="W31" s="154"/>
      <c r="X31" s="81"/>
      <c r="Y31" s="132">
        <f t="shared" ref="Y31:Y94" si="25">IF(ISNUMBER(B30),ROW(B31),0)</f>
        <v>0</v>
      </c>
      <c r="Z31" s="132">
        <f t="shared" ref="Z31:Z94" si="26">IF(ISNUMBER(B31),ROW(B31),0)</f>
        <v>0</v>
      </c>
      <c r="AA31" s="132">
        <f t="shared" si="0"/>
        <v>127</v>
      </c>
      <c r="AB31" s="99">
        <f>IF(OR(ISBLANK(C31),C31=DATA!$A$3),1,0)</f>
        <v>1</v>
      </c>
      <c r="AC31" s="99">
        <f>IF(OR(ISBLANK(F31),F31=DATA!$B$3),2,IF(ISERROR(VLOOKUP(C31,DATA!$A$3:$B$50,2,FALSE)),2,IF(OR(F31=HLOOKUP(C31,DATA!$AM$2:$AR$4,2,FALSE),F31=HLOOKUP(C31,DATA!$AM$2:$AR$4,3,FALSE)),0,2)))</f>
        <v>2</v>
      </c>
      <c r="AD31" s="99">
        <f t="shared" si="11"/>
        <v>4</v>
      </c>
      <c r="AE31" s="99">
        <f t="shared" si="12"/>
        <v>8</v>
      </c>
      <c r="AF31" s="99">
        <f t="shared" si="13"/>
        <v>16</v>
      </c>
      <c r="AG31" s="99">
        <f t="shared" si="14"/>
        <v>32</v>
      </c>
      <c r="AH31" s="99">
        <f t="shared" si="15"/>
        <v>64</v>
      </c>
      <c r="AI31" s="114">
        <f t="shared" si="16"/>
        <v>127</v>
      </c>
      <c r="AJ31" s="108">
        <f t="shared" si="17"/>
        <v>33604</v>
      </c>
      <c r="AK31" s="108">
        <f t="shared" si="18"/>
        <v>33604</v>
      </c>
      <c r="AL31" s="123">
        <f t="shared" si="19"/>
        <v>0</v>
      </c>
      <c r="AM31" s="116">
        <f>IF(ISBLANK(C31),0,IF(C31=DATA!$A$3,1,0))</f>
        <v>0</v>
      </c>
      <c r="AN31" s="99">
        <f>IF(OR(ISBLANK(C31),AND(AB31=0,AC31=0)),0,IF(OR(C31=DATA!$A$3,F31=DATA!$B$3,ISBLANK(F31)),1,2))</f>
        <v>0</v>
      </c>
      <c r="AO31" s="99">
        <f t="shared" si="20"/>
        <v>0</v>
      </c>
      <c r="AP31" s="99">
        <f t="shared" si="21"/>
        <v>0</v>
      </c>
      <c r="AQ31" s="99">
        <f t="shared" si="22"/>
        <v>0</v>
      </c>
      <c r="AR31" s="99">
        <f t="shared" si="23"/>
        <v>0</v>
      </c>
      <c r="AS31" s="115">
        <f t="shared" si="24"/>
        <v>0</v>
      </c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ht="24.75" customHeight="1" x14ac:dyDescent="0.25">
      <c r="A32" s="101"/>
      <c r="B32" s="67" t="str">
        <f>IF(ISBLANK(C32),"",MAX($B$27:B31)+1)</f>
        <v/>
      </c>
      <c r="C32" s="153"/>
      <c r="D32" s="153"/>
      <c r="E32" s="153"/>
      <c r="F32" s="153"/>
      <c r="G32" s="153"/>
      <c r="H32" s="153"/>
      <c r="I32" s="158"/>
      <c r="J32" s="158"/>
      <c r="K32" s="158"/>
      <c r="L32" s="88"/>
      <c r="M32" s="159" t="str">
        <f t="shared" si="9"/>
        <v/>
      </c>
      <c r="N32" s="159"/>
      <c r="O32" s="89"/>
      <c r="P32" s="88"/>
      <c r="Q32" s="159" t="str">
        <f t="shared" si="10"/>
        <v/>
      </c>
      <c r="R32" s="159"/>
      <c r="S32" s="89"/>
      <c r="T32" s="153"/>
      <c r="U32" s="153"/>
      <c r="V32" s="154" t="str">
        <f>IF(SUM(AB32:AG32)&gt;0,"",VLOOKUP(Formulář!C32,DATA!$A$4:$D$50,3,FALSE))</f>
        <v/>
      </c>
      <c r="W32" s="154"/>
      <c r="X32" s="81"/>
      <c r="Y32" s="132">
        <f t="shared" si="25"/>
        <v>0</v>
      </c>
      <c r="Z32" s="132">
        <f t="shared" si="26"/>
        <v>0</v>
      </c>
      <c r="AA32" s="132">
        <f t="shared" si="0"/>
        <v>127</v>
      </c>
      <c r="AB32" s="99">
        <f>IF(OR(ISBLANK(C32),C32=DATA!$A$3),1,0)</f>
        <v>1</v>
      </c>
      <c r="AC32" s="99">
        <f>IF(OR(ISBLANK(F32),F32=DATA!$B$3),2,IF(ISERROR(VLOOKUP(C32,DATA!$A$3:$B$50,2,FALSE)),2,IF(OR(F32=HLOOKUP(C32,DATA!$AM$2:$AR$4,2,FALSE),F32=HLOOKUP(C32,DATA!$AM$2:$AR$4,3,FALSE)),0,2)))</f>
        <v>2</v>
      </c>
      <c r="AD32" s="99">
        <f t="shared" si="11"/>
        <v>4</v>
      </c>
      <c r="AE32" s="99">
        <f t="shared" si="12"/>
        <v>8</v>
      </c>
      <c r="AF32" s="99">
        <f t="shared" si="13"/>
        <v>16</v>
      </c>
      <c r="AG32" s="99">
        <f t="shared" si="14"/>
        <v>32</v>
      </c>
      <c r="AH32" s="99">
        <f t="shared" si="15"/>
        <v>64</v>
      </c>
      <c r="AI32" s="114">
        <f t="shared" si="16"/>
        <v>127</v>
      </c>
      <c r="AJ32" s="108">
        <f t="shared" si="17"/>
        <v>33604</v>
      </c>
      <c r="AK32" s="108">
        <f t="shared" si="18"/>
        <v>33604</v>
      </c>
      <c r="AL32" s="123">
        <f t="shared" si="19"/>
        <v>0</v>
      </c>
      <c r="AM32" s="116">
        <f>IF(ISBLANK(C32),0,IF(C32=DATA!$A$3,1,0))</f>
        <v>0</v>
      </c>
      <c r="AN32" s="99">
        <f>IF(OR(ISBLANK(C32),AND(AB32=0,AC32=0)),0,IF(OR(C32=DATA!$A$3,F32=DATA!$B$3,ISBLANK(F32)),1,2))</f>
        <v>0</v>
      </c>
      <c r="AO32" s="99">
        <f t="shared" si="20"/>
        <v>0</v>
      </c>
      <c r="AP32" s="99">
        <f t="shared" si="21"/>
        <v>0</v>
      </c>
      <c r="AQ32" s="99">
        <f t="shared" si="22"/>
        <v>0</v>
      </c>
      <c r="AR32" s="99">
        <f t="shared" si="23"/>
        <v>0</v>
      </c>
      <c r="AS32" s="115">
        <f t="shared" si="24"/>
        <v>0</v>
      </c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ht="24.75" customHeight="1" x14ac:dyDescent="0.25">
      <c r="A33" s="101"/>
      <c r="B33" s="67" t="str">
        <f>IF(ISBLANK(C33),"",MAX($B$27:B32)+1)</f>
        <v/>
      </c>
      <c r="C33" s="153"/>
      <c r="D33" s="153"/>
      <c r="E33" s="153"/>
      <c r="F33" s="153"/>
      <c r="G33" s="153"/>
      <c r="H33" s="153"/>
      <c r="I33" s="158"/>
      <c r="J33" s="158"/>
      <c r="K33" s="158"/>
      <c r="L33" s="88"/>
      <c r="M33" s="159" t="str">
        <f t="shared" si="9"/>
        <v/>
      </c>
      <c r="N33" s="159"/>
      <c r="O33" s="89"/>
      <c r="P33" s="88"/>
      <c r="Q33" s="159" t="str">
        <f t="shared" si="10"/>
        <v/>
      </c>
      <c r="R33" s="159"/>
      <c r="S33" s="89"/>
      <c r="T33" s="153"/>
      <c r="U33" s="153"/>
      <c r="V33" s="154" t="str">
        <f>IF(SUM(AB33:AG33)&gt;0,"",VLOOKUP(Formulář!C33,DATA!$A$4:$D$50,3,FALSE))</f>
        <v/>
      </c>
      <c r="W33" s="154"/>
      <c r="X33" s="81"/>
      <c r="Y33" s="132">
        <f t="shared" si="25"/>
        <v>0</v>
      </c>
      <c r="Z33" s="132">
        <f t="shared" si="26"/>
        <v>0</v>
      </c>
      <c r="AA33" s="132">
        <f t="shared" si="0"/>
        <v>127</v>
      </c>
      <c r="AB33" s="99">
        <f>IF(OR(ISBLANK(C33),C33=DATA!$A$3),1,0)</f>
        <v>1</v>
      </c>
      <c r="AC33" s="99">
        <f>IF(OR(ISBLANK(F33),F33=DATA!$B$3),2,IF(ISERROR(VLOOKUP(C33,DATA!$A$3:$B$50,2,FALSE)),2,IF(OR(F33=HLOOKUP(C33,DATA!$AM$2:$AR$4,2,FALSE),F33=HLOOKUP(C33,DATA!$AM$2:$AR$4,3,FALSE)),0,2)))</f>
        <v>2</v>
      </c>
      <c r="AD33" s="99">
        <f t="shared" si="11"/>
        <v>4</v>
      </c>
      <c r="AE33" s="99">
        <f t="shared" si="12"/>
        <v>8</v>
      </c>
      <c r="AF33" s="99">
        <f t="shared" si="13"/>
        <v>16</v>
      </c>
      <c r="AG33" s="99">
        <f t="shared" si="14"/>
        <v>32</v>
      </c>
      <c r="AH33" s="99">
        <f t="shared" si="15"/>
        <v>64</v>
      </c>
      <c r="AI33" s="114">
        <f t="shared" si="16"/>
        <v>127</v>
      </c>
      <c r="AJ33" s="108">
        <f t="shared" si="17"/>
        <v>33604</v>
      </c>
      <c r="AK33" s="108">
        <f t="shared" si="18"/>
        <v>33604</v>
      </c>
      <c r="AL33" s="123">
        <f t="shared" si="19"/>
        <v>0</v>
      </c>
      <c r="AM33" s="116">
        <f>IF(ISBLANK(C33),0,IF(C33=DATA!$A$3,1,0))</f>
        <v>0</v>
      </c>
      <c r="AN33" s="99">
        <f>IF(OR(ISBLANK(C33),AND(AB33=0,AC33=0)),0,IF(OR(C33=DATA!$A$3,F33=DATA!$B$3,ISBLANK(F33)),1,2))</f>
        <v>0</v>
      </c>
      <c r="AO33" s="99">
        <f t="shared" si="20"/>
        <v>0</v>
      </c>
      <c r="AP33" s="99">
        <f t="shared" si="21"/>
        <v>0</v>
      </c>
      <c r="AQ33" s="99">
        <f t="shared" si="22"/>
        <v>0</v>
      </c>
      <c r="AR33" s="99">
        <f t="shared" si="23"/>
        <v>0</v>
      </c>
      <c r="AS33" s="115">
        <f t="shared" si="24"/>
        <v>0</v>
      </c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ht="24.75" customHeight="1" x14ac:dyDescent="0.25">
      <c r="A34" s="101"/>
      <c r="B34" s="67" t="str">
        <f>IF(ISBLANK(C34),"",MAX($B$27:B33)+1)</f>
        <v/>
      </c>
      <c r="C34" s="153"/>
      <c r="D34" s="153"/>
      <c r="E34" s="153"/>
      <c r="F34" s="153"/>
      <c r="G34" s="153"/>
      <c r="H34" s="153"/>
      <c r="I34" s="158"/>
      <c r="J34" s="158"/>
      <c r="K34" s="158"/>
      <c r="L34" s="88"/>
      <c r="M34" s="159" t="str">
        <f t="shared" si="9"/>
        <v/>
      </c>
      <c r="N34" s="159"/>
      <c r="O34" s="89"/>
      <c r="P34" s="88"/>
      <c r="Q34" s="159" t="str">
        <f t="shared" si="10"/>
        <v/>
      </c>
      <c r="R34" s="159"/>
      <c r="S34" s="89"/>
      <c r="T34" s="153"/>
      <c r="U34" s="153"/>
      <c r="V34" s="154" t="str">
        <f>IF(SUM(AB34:AG34)&gt;0,"",VLOOKUP(Formulář!C34,DATA!$A$4:$D$50,3,FALSE))</f>
        <v/>
      </c>
      <c r="W34" s="154"/>
      <c r="X34" s="81"/>
      <c r="Y34" s="132">
        <f t="shared" si="25"/>
        <v>0</v>
      </c>
      <c r="Z34" s="132">
        <f t="shared" si="26"/>
        <v>0</v>
      </c>
      <c r="AA34" s="132">
        <f t="shared" si="0"/>
        <v>127</v>
      </c>
      <c r="AB34" s="99">
        <f>IF(OR(ISBLANK(C34),C34=DATA!$A$3),1,0)</f>
        <v>1</v>
      </c>
      <c r="AC34" s="99">
        <f>IF(OR(ISBLANK(F34),F34=DATA!$B$3),2,IF(ISERROR(VLOOKUP(C34,DATA!$A$3:$B$50,2,FALSE)),2,IF(OR(F34=HLOOKUP(C34,DATA!$AM$2:$AR$4,2,FALSE),F34=HLOOKUP(C34,DATA!$AM$2:$AR$4,3,FALSE)),0,2)))</f>
        <v>2</v>
      </c>
      <c r="AD34" s="99">
        <f t="shared" si="11"/>
        <v>4</v>
      </c>
      <c r="AE34" s="99">
        <f t="shared" si="12"/>
        <v>8</v>
      </c>
      <c r="AF34" s="99">
        <f t="shared" si="13"/>
        <v>16</v>
      </c>
      <c r="AG34" s="99">
        <f t="shared" si="14"/>
        <v>32</v>
      </c>
      <c r="AH34" s="99">
        <f t="shared" si="15"/>
        <v>64</v>
      </c>
      <c r="AI34" s="114">
        <f t="shared" si="16"/>
        <v>127</v>
      </c>
      <c r="AJ34" s="108">
        <f t="shared" si="17"/>
        <v>33604</v>
      </c>
      <c r="AK34" s="108">
        <f t="shared" si="18"/>
        <v>33604</v>
      </c>
      <c r="AL34" s="123">
        <f t="shared" si="19"/>
        <v>0</v>
      </c>
      <c r="AM34" s="116">
        <f>IF(ISBLANK(C34),0,IF(C34=DATA!$A$3,1,0))</f>
        <v>0</v>
      </c>
      <c r="AN34" s="99">
        <f>IF(OR(ISBLANK(C34),AND(AB34=0,AC34=0)),0,IF(OR(C34=DATA!$A$3,F34=DATA!$B$3,ISBLANK(F34)),1,2))</f>
        <v>0</v>
      </c>
      <c r="AO34" s="99">
        <f t="shared" si="20"/>
        <v>0</v>
      </c>
      <c r="AP34" s="99">
        <f t="shared" si="21"/>
        <v>0</v>
      </c>
      <c r="AQ34" s="99">
        <f t="shared" si="22"/>
        <v>0</v>
      </c>
      <c r="AR34" s="99">
        <f t="shared" si="23"/>
        <v>0</v>
      </c>
      <c r="AS34" s="115">
        <f t="shared" si="24"/>
        <v>0</v>
      </c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1:55" ht="24.75" customHeight="1" x14ac:dyDescent="0.25">
      <c r="A35" s="101"/>
      <c r="B35" s="67" t="str">
        <f>IF(ISBLANK(C35),"",MAX($B$27:B34)+1)</f>
        <v/>
      </c>
      <c r="C35" s="153"/>
      <c r="D35" s="153"/>
      <c r="E35" s="153"/>
      <c r="F35" s="153"/>
      <c r="G35" s="153"/>
      <c r="H35" s="153"/>
      <c r="I35" s="158"/>
      <c r="J35" s="158"/>
      <c r="K35" s="158"/>
      <c r="L35" s="88"/>
      <c r="M35" s="159" t="str">
        <f>IF(ISBLANK($C35),"",":")</f>
        <v/>
      </c>
      <c r="N35" s="159"/>
      <c r="O35" s="89"/>
      <c r="P35" s="88"/>
      <c r="Q35" s="159" t="str">
        <f>IF(ISBLANK($C35),"",":")</f>
        <v/>
      </c>
      <c r="R35" s="159"/>
      <c r="S35" s="89"/>
      <c r="T35" s="153"/>
      <c r="U35" s="153"/>
      <c r="V35" s="154" t="str">
        <f>IF(SUM(AB35:AG35)&gt;0,"",VLOOKUP(Formulář!C35,DATA!$A$4:$D$50,3,FALSE))</f>
        <v/>
      </c>
      <c r="W35" s="154"/>
      <c r="X35" s="81"/>
      <c r="Y35" s="132">
        <f t="shared" si="25"/>
        <v>0</v>
      </c>
      <c r="Z35" s="132">
        <f t="shared" si="26"/>
        <v>0</v>
      </c>
      <c r="AA35" s="132">
        <f t="shared" si="0"/>
        <v>127</v>
      </c>
      <c r="AB35" s="99">
        <f>IF(OR(ISBLANK(C35),C35=DATA!$A$3),1,0)</f>
        <v>1</v>
      </c>
      <c r="AC35" s="99">
        <f>IF(OR(ISBLANK(F35),F35=DATA!$B$3),2,IF(ISERROR(VLOOKUP(C35,DATA!$A$3:$B$50,2,FALSE)),2,IF(OR(F35=HLOOKUP(C35,DATA!$AM$2:$AR$4,2,FALSE),F35=HLOOKUP(C35,DATA!$AM$2:$AR$4,3,FALSE)),0,2)))</f>
        <v>2</v>
      </c>
      <c r="AD35" s="99">
        <f t="shared" si="11"/>
        <v>4</v>
      </c>
      <c r="AE35" s="99">
        <f t="shared" si="12"/>
        <v>8</v>
      </c>
      <c r="AF35" s="99">
        <f t="shared" si="13"/>
        <v>16</v>
      </c>
      <c r="AG35" s="99">
        <f t="shared" si="14"/>
        <v>32</v>
      </c>
      <c r="AH35" s="99">
        <f t="shared" si="15"/>
        <v>64</v>
      </c>
      <c r="AI35" s="114">
        <f t="shared" si="16"/>
        <v>127</v>
      </c>
      <c r="AJ35" s="108">
        <f t="shared" si="17"/>
        <v>33604</v>
      </c>
      <c r="AK35" s="108">
        <f t="shared" si="18"/>
        <v>33604</v>
      </c>
      <c r="AL35" s="123">
        <f t="shared" si="19"/>
        <v>0</v>
      </c>
      <c r="AM35" s="116">
        <f>IF(ISBLANK(C35),0,IF(C35=DATA!$A$3,1,0))</f>
        <v>0</v>
      </c>
      <c r="AN35" s="99">
        <f>IF(OR(ISBLANK(C35),AND(AB35=0,AC35=0)),0,IF(OR(C35=DATA!$A$3,F35=DATA!$B$3,ISBLANK(F35)),1,2))</f>
        <v>0</v>
      </c>
      <c r="AO35" s="99">
        <f t="shared" si="20"/>
        <v>0</v>
      </c>
      <c r="AP35" s="99">
        <f t="shared" si="21"/>
        <v>0</v>
      </c>
      <c r="AQ35" s="99">
        <f t="shared" si="22"/>
        <v>0</v>
      </c>
      <c r="AR35" s="99">
        <f t="shared" si="23"/>
        <v>0</v>
      </c>
      <c r="AS35" s="115">
        <f t="shared" si="24"/>
        <v>0</v>
      </c>
      <c r="AT35" s="35"/>
      <c r="AU35" s="35"/>
      <c r="AV35" s="35"/>
      <c r="AW35" s="35"/>
      <c r="AX35" s="35"/>
      <c r="AY35" s="35"/>
      <c r="AZ35" s="35"/>
      <c r="BA35" s="35"/>
      <c r="BB35" s="35"/>
      <c r="BC35" s="35"/>
    </row>
    <row r="36" spans="1:55" ht="24.75" customHeight="1" x14ac:dyDescent="0.25">
      <c r="A36" s="101"/>
      <c r="B36" s="67" t="str">
        <f>IF(ISBLANK(C36),"",MAX($B$27:B35)+1)</f>
        <v/>
      </c>
      <c r="C36" s="153"/>
      <c r="D36" s="153"/>
      <c r="E36" s="153"/>
      <c r="F36" s="153"/>
      <c r="G36" s="153"/>
      <c r="H36" s="153"/>
      <c r="I36" s="158"/>
      <c r="J36" s="158"/>
      <c r="K36" s="158"/>
      <c r="L36" s="88"/>
      <c r="M36" s="159" t="str">
        <f t="shared" si="9"/>
        <v/>
      </c>
      <c r="N36" s="159"/>
      <c r="O36" s="89"/>
      <c r="P36" s="88"/>
      <c r="Q36" s="159" t="str">
        <f t="shared" si="10"/>
        <v/>
      </c>
      <c r="R36" s="159"/>
      <c r="S36" s="89"/>
      <c r="T36" s="153"/>
      <c r="U36" s="153"/>
      <c r="V36" s="154" t="str">
        <f>IF(SUM(AB36:AG36)&gt;0,"",VLOOKUP(Formulář!C36,DATA!$A$4:$D$50,3,FALSE))</f>
        <v/>
      </c>
      <c r="W36" s="154"/>
      <c r="X36" s="81"/>
      <c r="Y36" s="132">
        <f t="shared" si="25"/>
        <v>0</v>
      </c>
      <c r="Z36" s="132">
        <f t="shared" si="26"/>
        <v>0</v>
      </c>
      <c r="AA36" s="132">
        <f t="shared" si="0"/>
        <v>127</v>
      </c>
      <c r="AB36" s="99">
        <f>IF(OR(ISBLANK(C36),C36=DATA!$A$3),1,0)</f>
        <v>1</v>
      </c>
      <c r="AC36" s="99">
        <f>IF(OR(ISBLANK(F36),F36=DATA!$B$3),2,IF(ISERROR(VLOOKUP(C36,DATA!$A$3:$B$50,2,FALSE)),2,IF(OR(F36=HLOOKUP(C36,DATA!$AM$2:$AR$4,2,FALSE),F36=HLOOKUP(C36,DATA!$AM$2:$AR$4,3,FALSE)),0,2)))</f>
        <v>2</v>
      </c>
      <c r="AD36" s="99">
        <f t="shared" si="11"/>
        <v>4</v>
      </c>
      <c r="AE36" s="99">
        <f t="shared" si="12"/>
        <v>8</v>
      </c>
      <c r="AF36" s="99">
        <f t="shared" si="13"/>
        <v>16</v>
      </c>
      <c r="AG36" s="99">
        <f t="shared" si="14"/>
        <v>32</v>
      </c>
      <c r="AH36" s="99">
        <f t="shared" si="15"/>
        <v>64</v>
      </c>
      <c r="AI36" s="114">
        <f t="shared" si="16"/>
        <v>127</v>
      </c>
      <c r="AJ36" s="108">
        <f t="shared" si="17"/>
        <v>33604</v>
      </c>
      <c r="AK36" s="108">
        <f t="shared" si="18"/>
        <v>33604</v>
      </c>
      <c r="AL36" s="123">
        <f t="shared" si="19"/>
        <v>0</v>
      </c>
      <c r="AM36" s="116">
        <f>IF(ISBLANK(C36),0,IF(C36=DATA!$A$3,1,0))</f>
        <v>0</v>
      </c>
      <c r="AN36" s="99">
        <f>IF(OR(ISBLANK(C36),AND(AB36=0,AC36=0)),0,IF(OR(C36=DATA!$A$3,F36=DATA!$B$3,ISBLANK(F36)),1,2))</f>
        <v>0</v>
      </c>
      <c r="AO36" s="99">
        <f t="shared" si="20"/>
        <v>0</v>
      </c>
      <c r="AP36" s="99">
        <f t="shared" si="21"/>
        <v>0</v>
      </c>
      <c r="AQ36" s="99">
        <f t="shared" si="22"/>
        <v>0</v>
      </c>
      <c r="AR36" s="99">
        <f t="shared" si="23"/>
        <v>0</v>
      </c>
      <c r="AS36" s="115">
        <f t="shared" si="24"/>
        <v>0</v>
      </c>
      <c r="AT36" s="35"/>
      <c r="AU36" s="35"/>
      <c r="AV36" s="35"/>
      <c r="AW36" s="35"/>
      <c r="AX36" s="35"/>
      <c r="AY36" s="35"/>
      <c r="AZ36" s="35"/>
      <c r="BA36" s="35"/>
      <c r="BB36" s="35"/>
      <c r="BC36" s="35"/>
    </row>
    <row r="37" spans="1:55" ht="24.75" customHeight="1" x14ac:dyDescent="0.25">
      <c r="A37" s="101"/>
      <c r="B37" s="67" t="str">
        <f>IF(ISBLANK(C37),"",MAX($B$27:B36)+1)</f>
        <v/>
      </c>
      <c r="C37" s="153"/>
      <c r="D37" s="153"/>
      <c r="E37" s="153"/>
      <c r="F37" s="153"/>
      <c r="G37" s="153"/>
      <c r="H37" s="153"/>
      <c r="I37" s="158"/>
      <c r="J37" s="158"/>
      <c r="K37" s="158"/>
      <c r="L37" s="88"/>
      <c r="M37" s="159" t="str">
        <f t="shared" si="9"/>
        <v/>
      </c>
      <c r="N37" s="159"/>
      <c r="O37" s="89"/>
      <c r="P37" s="88"/>
      <c r="Q37" s="159" t="str">
        <f t="shared" si="10"/>
        <v/>
      </c>
      <c r="R37" s="159"/>
      <c r="S37" s="89"/>
      <c r="T37" s="153"/>
      <c r="U37" s="153"/>
      <c r="V37" s="154" t="str">
        <f>IF(SUM(AB37:AG37)&gt;0,"",VLOOKUP(Formulář!C37,DATA!$A$4:$D$50,3,FALSE))</f>
        <v/>
      </c>
      <c r="W37" s="154"/>
      <c r="X37" s="81"/>
      <c r="Y37" s="132">
        <f t="shared" si="25"/>
        <v>0</v>
      </c>
      <c r="Z37" s="132">
        <f t="shared" si="26"/>
        <v>0</v>
      </c>
      <c r="AA37" s="132">
        <f t="shared" si="0"/>
        <v>127</v>
      </c>
      <c r="AB37" s="99">
        <f>IF(OR(ISBLANK(C37),C37=DATA!$A$3),1,0)</f>
        <v>1</v>
      </c>
      <c r="AC37" s="99">
        <f>IF(OR(ISBLANK(F37),F37=DATA!$B$3),2,IF(ISERROR(VLOOKUP(C37,DATA!$A$3:$B$50,2,FALSE)),2,IF(OR(F37=HLOOKUP(C37,DATA!$AM$2:$AR$4,2,FALSE),F37=HLOOKUP(C37,DATA!$AM$2:$AR$4,3,FALSE)),0,2)))</f>
        <v>2</v>
      </c>
      <c r="AD37" s="99">
        <f t="shared" si="11"/>
        <v>4</v>
      </c>
      <c r="AE37" s="99">
        <f t="shared" si="12"/>
        <v>8</v>
      </c>
      <c r="AF37" s="99">
        <f t="shared" si="13"/>
        <v>16</v>
      </c>
      <c r="AG37" s="99">
        <f t="shared" si="14"/>
        <v>32</v>
      </c>
      <c r="AH37" s="99">
        <f t="shared" si="15"/>
        <v>64</v>
      </c>
      <c r="AI37" s="114">
        <f t="shared" si="16"/>
        <v>127</v>
      </c>
      <c r="AJ37" s="108">
        <f t="shared" si="17"/>
        <v>33604</v>
      </c>
      <c r="AK37" s="108">
        <f t="shared" si="18"/>
        <v>33604</v>
      </c>
      <c r="AL37" s="123">
        <f t="shared" si="19"/>
        <v>0</v>
      </c>
      <c r="AM37" s="116">
        <f>IF(ISBLANK(C37),0,IF(C37=DATA!$A$3,1,0))</f>
        <v>0</v>
      </c>
      <c r="AN37" s="99">
        <f>IF(OR(ISBLANK(C37),AND(AB37=0,AC37=0)),0,IF(OR(C37=DATA!$A$3,F37=DATA!$B$3,ISBLANK(F37)),1,2))</f>
        <v>0</v>
      </c>
      <c r="AO37" s="99">
        <f t="shared" si="20"/>
        <v>0</v>
      </c>
      <c r="AP37" s="99">
        <f t="shared" si="21"/>
        <v>0</v>
      </c>
      <c r="AQ37" s="99">
        <f t="shared" si="22"/>
        <v>0</v>
      </c>
      <c r="AR37" s="99">
        <f t="shared" si="23"/>
        <v>0</v>
      </c>
      <c r="AS37" s="115">
        <f t="shared" si="24"/>
        <v>0</v>
      </c>
      <c r="AT37" s="35"/>
      <c r="AU37" s="35"/>
      <c r="AV37" s="35"/>
      <c r="AW37" s="35"/>
      <c r="AX37" s="35"/>
      <c r="AY37" s="35"/>
      <c r="AZ37" s="35"/>
      <c r="BA37" s="35"/>
      <c r="BB37" s="35"/>
      <c r="BC37" s="35"/>
    </row>
    <row r="38" spans="1:55" ht="24.75" customHeight="1" x14ac:dyDescent="0.25">
      <c r="A38" s="101"/>
      <c r="B38" s="67" t="str">
        <f>IF(ISBLANK(C38),"",MAX($B$27:B37)+1)</f>
        <v/>
      </c>
      <c r="C38" s="153"/>
      <c r="D38" s="153"/>
      <c r="E38" s="153"/>
      <c r="F38" s="153"/>
      <c r="G38" s="153"/>
      <c r="H38" s="153"/>
      <c r="I38" s="158"/>
      <c r="J38" s="158"/>
      <c r="K38" s="158"/>
      <c r="L38" s="88"/>
      <c r="M38" s="159" t="str">
        <f t="shared" si="9"/>
        <v/>
      </c>
      <c r="N38" s="159"/>
      <c r="O38" s="89"/>
      <c r="P38" s="88"/>
      <c r="Q38" s="159" t="str">
        <f t="shared" si="10"/>
        <v/>
      </c>
      <c r="R38" s="159"/>
      <c r="S38" s="89"/>
      <c r="T38" s="153"/>
      <c r="U38" s="153"/>
      <c r="V38" s="154" t="str">
        <f>IF(SUM(AB38:AG38)&gt;0,"",VLOOKUP(Formulář!C38,DATA!$A$4:$D$50,3,FALSE))</f>
        <v/>
      </c>
      <c r="W38" s="154"/>
      <c r="X38" s="81"/>
      <c r="Y38" s="132">
        <f t="shared" si="25"/>
        <v>0</v>
      </c>
      <c r="Z38" s="132">
        <f t="shared" si="26"/>
        <v>0</v>
      </c>
      <c r="AA38" s="132">
        <f t="shared" si="0"/>
        <v>127</v>
      </c>
      <c r="AB38" s="99">
        <f>IF(OR(ISBLANK(C38),C38=DATA!$A$3),1,0)</f>
        <v>1</v>
      </c>
      <c r="AC38" s="99">
        <f>IF(OR(ISBLANK(F38),F38=DATA!$B$3),2,IF(ISERROR(VLOOKUP(C38,DATA!$A$3:$B$50,2,FALSE)),2,IF(OR(F38=HLOOKUP(C38,DATA!$AM$2:$AR$4,2,FALSE),F38=HLOOKUP(C38,DATA!$AM$2:$AR$4,3,FALSE)),0,2)))</f>
        <v>2</v>
      </c>
      <c r="AD38" s="99">
        <f t="shared" si="11"/>
        <v>4</v>
      </c>
      <c r="AE38" s="99">
        <f t="shared" si="12"/>
        <v>8</v>
      </c>
      <c r="AF38" s="99">
        <f t="shared" si="13"/>
        <v>16</v>
      </c>
      <c r="AG38" s="99">
        <f t="shared" si="14"/>
        <v>32</v>
      </c>
      <c r="AH38" s="99">
        <f t="shared" si="15"/>
        <v>64</v>
      </c>
      <c r="AI38" s="114">
        <f t="shared" si="16"/>
        <v>127</v>
      </c>
      <c r="AJ38" s="108">
        <f t="shared" si="17"/>
        <v>33604</v>
      </c>
      <c r="AK38" s="108">
        <f t="shared" si="18"/>
        <v>33604</v>
      </c>
      <c r="AL38" s="123">
        <f t="shared" si="19"/>
        <v>0</v>
      </c>
      <c r="AM38" s="116">
        <f>IF(ISBLANK(C38),0,IF(C38=DATA!$A$3,1,0))</f>
        <v>0</v>
      </c>
      <c r="AN38" s="99">
        <f>IF(OR(ISBLANK(C38),AND(AB38=0,AC38=0)),0,IF(OR(C38=DATA!$A$3,F38=DATA!$B$3,ISBLANK(F38)),1,2))</f>
        <v>0</v>
      </c>
      <c r="AO38" s="99">
        <f t="shared" si="20"/>
        <v>0</v>
      </c>
      <c r="AP38" s="99">
        <f t="shared" si="21"/>
        <v>0</v>
      </c>
      <c r="AQ38" s="99">
        <f t="shared" si="22"/>
        <v>0</v>
      </c>
      <c r="AR38" s="99">
        <f t="shared" si="23"/>
        <v>0</v>
      </c>
      <c r="AS38" s="115">
        <f t="shared" si="24"/>
        <v>0</v>
      </c>
      <c r="AT38" s="35"/>
      <c r="AU38" s="35"/>
      <c r="AV38" s="35"/>
      <c r="AW38" s="35"/>
      <c r="AX38" s="35"/>
      <c r="AY38" s="35"/>
      <c r="AZ38" s="35"/>
      <c r="BA38" s="35"/>
      <c r="BB38" s="35"/>
      <c r="BC38" s="35"/>
    </row>
    <row r="39" spans="1:55" ht="24.75" customHeight="1" x14ac:dyDescent="0.25">
      <c r="A39" s="101"/>
      <c r="B39" s="67" t="str">
        <f>IF(ISBLANK(C39),"",MAX($B$27:B38)+1)</f>
        <v/>
      </c>
      <c r="C39" s="153"/>
      <c r="D39" s="153"/>
      <c r="E39" s="153"/>
      <c r="F39" s="153"/>
      <c r="G39" s="153"/>
      <c r="H39" s="153"/>
      <c r="I39" s="158"/>
      <c r="J39" s="158"/>
      <c r="K39" s="158"/>
      <c r="L39" s="88"/>
      <c r="M39" s="159" t="str">
        <f t="shared" si="9"/>
        <v/>
      </c>
      <c r="N39" s="159"/>
      <c r="O39" s="89"/>
      <c r="P39" s="88"/>
      <c r="Q39" s="159" t="str">
        <f t="shared" si="10"/>
        <v/>
      </c>
      <c r="R39" s="159"/>
      <c r="S39" s="89"/>
      <c r="T39" s="153"/>
      <c r="U39" s="153"/>
      <c r="V39" s="154" t="str">
        <f>IF(SUM(AB39:AG39)&gt;0,"",VLOOKUP(Formulář!C39,DATA!$A$4:$D$50,3,FALSE))</f>
        <v/>
      </c>
      <c r="W39" s="154"/>
      <c r="X39" s="81"/>
      <c r="Y39" s="132">
        <f t="shared" si="25"/>
        <v>0</v>
      </c>
      <c r="Z39" s="132">
        <f t="shared" si="26"/>
        <v>0</v>
      </c>
      <c r="AA39" s="132">
        <f t="shared" si="0"/>
        <v>127</v>
      </c>
      <c r="AB39" s="99">
        <f>IF(OR(ISBLANK(C39),C39=DATA!$A$3),1,0)</f>
        <v>1</v>
      </c>
      <c r="AC39" s="99">
        <f>IF(OR(ISBLANK(F39),F39=DATA!$B$3),2,IF(ISERROR(VLOOKUP(C39,DATA!$A$3:$B$50,2,FALSE)),2,IF(OR(F39=HLOOKUP(C39,DATA!$AM$2:$AR$4,2,FALSE),F39=HLOOKUP(C39,DATA!$AM$2:$AR$4,3,FALSE)),0,2)))</f>
        <v>2</v>
      </c>
      <c r="AD39" s="99">
        <f t="shared" si="11"/>
        <v>4</v>
      </c>
      <c r="AE39" s="99">
        <f t="shared" si="12"/>
        <v>8</v>
      </c>
      <c r="AF39" s="99">
        <f t="shared" si="13"/>
        <v>16</v>
      </c>
      <c r="AG39" s="99">
        <f t="shared" si="14"/>
        <v>32</v>
      </c>
      <c r="AH39" s="99">
        <f t="shared" si="15"/>
        <v>64</v>
      </c>
      <c r="AI39" s="114">
        <f t="shared" si="16"/>
        <v>127</v>
      </c>
      <c r="AJ39" s="108">
        <f t="shared" si="17"/>
        <v>33604</v>
      </c>
      <c r="AK39" s="108">
        <f t="shared" si="18"/>
        <v>33604</v>
      </c>
      <c r="AL39" s="123">
        <f t="shared" si="19"/>
        <v>0</v>
      </c>
      <c r="AM39" s="116">
        <f>IF(ISBLANK(C39),0,IF(C39=DATA!$A$3,1,0))</f>
        <v>0</v>
      </c>
      <c r="AN39" s="99">
        <f>IF(OR(ISBLANK(C39),AND(AB39=0,AC39=0)),0,IF(OR(C39=DATA!$A$3,F39=DATA!$B$3,ISBLANK(F39)),1,2))</f>
        <v>0</v>
      </c>
      <c r="AO39" s="99">
        <f t="shared" si="20"/>
        <v>0</v>
      </c>
      <c r="AP39" s="99">
        <f t="shared" si="21"/>
        <v>0</v>
      </c>
      <c r="AQ39" s="99">
        <f t="shared" si="22"/>
        <v>0</v>
      </c>
      <c r="AR39" s="99">
        <f t="shared" si="23"/>
        <v>0</v>
      </c>
      <c r="AS39" s="115">
        <f t="shared" si="24"/>
        <v>0</v>
      </c>
      <c r="AT39" s="35"/>
      <c r="AU39" s="35"/>
      <c r="AV39" s="35"/>
      <c r="AW39" s="35"/>
      <c r="AX39" s="35"/>
      <c r="AY39" s="35"/>
      <c r="AZ39" s="35"/>
      <c r="BA39" s="35"/>
      <c r="BB39" s="35"/>
      <c r="BC39" s="35"/>
    </row>
    <row r="40" spans="1:55" ht="24.75" customHeight="1" x14ac:dyDescent="0.25">
      <c r="A40" s="101"/>
      <c r="B40" s="67" t="str">
        <f>IF(ISBLANK(C40),"",MAX($B$27:B39)+1)</f>
        <v/>
      </c>
      <c r="C40" s="153"/>
      <c r="D40" s="153"/>
      <c r="E40" s="153"/>
      <c r="F40" s="153"/>
      <c r="G40" s="153"/>
      <c r="H40" s="153"/>
      <c r="I40" s="158"/>
      <c r="J40" s="158"/>
      <c r="K40" s="158"/>
      <c r="L40" s="88"/>
      <c r="M40" s="159" t="str">
        <f t="shared" si="9"/>
        <v/>
      </c>
      <c r="N40" s="159"/>
      <c r="O40" s="89"/>
      <c r="P40" s="88"/>
      <c r="Q40" s="159" t="str">
        <f t="shared" si="10"/>
        <v/>
      </c>
      <c r="R40" s="159"/>
      <c r="S40" s="89"/>
      <c r="T40" s="153"/>
      <c r="U40" s="153"/>
      <c r="V40" s="154" t="str">
        <f>IF(SUM(AB40:AG40)&gt;0,"",VLOOKUP(Formulář!C40,DATA!$A$4:$D$50,3,FALSE))</f>
        <v/>
      </c>
      <c r="W40" s="154"/>
      <c r="X40" s="81"/>
      <c r="Y40" s="132">
        <f t="shared" si="25"/>
        <v>0</v>
      </c>
      <c r="Z40" s="132">
        <f t="shared" si="26"/>
        <v>0</v>
      </c>
      <c r="AA40" s="132">
        <f t="shared" si="0"/>
        <v>127</v>
      </c>
      <c r="AB40" s="99">
        <f>IF(OR(ISBLANK(C40),C40=DATA!$A$3),1,0)</f>
        <v>1</v>
      </c>
      <c r="AC40" s="99">
        <f>IF(OR(ISBLANK(F40),F40=DATA!$B$3),2,IF(ISERROR(VLOOKUP(C40,DATA!$A$3:$B$50,2,FALSE)),2,IF(OR(F40=HLOOKUP(C40,DATA!$AM$2:$AR$4,2,FALSE),F40=HLOOKUP(C40,DATA!$AM$2:$AR$4,3,FALSE)),0,2)))</f>
        <v>2</v>
      </c>
      <c r="AD40" s="99">
        <f t="shared" si="11"/>
        <v>4</v>
      </c>
      <c r="AE40" s="99">
        <f t="shared" si="12"/>
        <v>8</v>
      </c>
      <c r="AF40" s="99">
        <f t="shared" si="13"/>
        <v>16</v>
      </c>
      <c r="AG40" s="99">
        <f t="shared" si="14"/>
        <v>32</v>
      </c>
      <c r="AH40" s="99">
        <f t="shared" si="15"/>
        <v>64</v>
      </c>
      <c r="AI40" s="114">
        <f t="shared" si="16"/>
        <v>127</v>
      </c>
      <c r="AJ40" s="108">
        <f t="shared" si="17"/>
        <v>33604</v>
      </c>
      <c r="AK40" s="108">
        <f t="shared" si="18"/>
        <v>33604</v>
      </c>
      <c r="AL40" s="123">
        <f t="shared" si="19"/>
        <v>0</v>
      </c>
      <c r="AM40" s="116">
        <f>IF(ISBLANK(C40),0,IF(C40=DATA!$A$3,1,0))</f>
        <v>0</v>
      </c>
      <c r="AN40" s="99">
        <f>IF(OR(ISBLANK(C40),AND(AB40=0,AC40=0)),0,IF(OR(C40=DATA!$A$3,F40=DATA!$B$3,ISBLANK(F40)),1,2))</f>
        <v>0</v>
      </c>
      <c r="AO40" s="99">
        <f t="shared" si="20"/>
        <v>0</v>
      </c>
      <c r="AP40" s="99">
        <f t="shared" si="21"/>
        <v>0</v>
      </c>
      <c r="AQ40" s="99">
        <f t="shared" si="22"/>
        <v>0</v>
      </c>
      <c r="AR40" s="99">
        <f t="shared" si="23"/>
        <v>0</v>
      </c>
      <c r="AS40" s="115">
        <f t="shared" si="24"/>
        <v>0</v>
      </c>
      <c r="AT40" s="35"/>
      <c r="AU40" s="35"/>
      <c r="AV40" s="35"/>
      <c r="AW40" s="35"/>
      <c r="AX40" s="35"/>
      <c r="AY40" s="35"/>
      <c r="AZ40" s="35"/>
      <c r="BA40" s="35"/>
      <c r="BB40" s="35"/>
      <c r="BC40" s="35"/>
    </row>
    <row r="41" spans="1:55" ht="24.75" customHeight="1" x14ac:dyDescent="0.25">
      <c r="A41" s="101"/>
      <c r="B41" s="67" t="str">
        <f>IF(ISBLANK(C41),"",MAX($B$27:B40)+1)</f>
        <v/>
      </c>
      <c r="C41" s="153"/>
      <c r="D41" s="153"/>
      <c r="E41" s="153"/>
      <c r="F41" s="153"/>
      <c r="G41" s="153"/>
      <c r="H41" s="153"/>
      <c r="I41" s="158"/>
      <c r="J41" s="158"/>
      <c r="K41" s="158"/>
      <c r="L41" s="88"/>
      <c r="M41" s="159" t="str">
        <f t="shared" si="9"/>
        <v/>
      </c>
      <c r="N41" s="159"/>
      <c r="O41" s="89"/>
      <c r="P41" s="88"/>
      <c r="Q41" s="159" t="str">
        <f t="shared" si="10"/>
        <v/>
      </c>
      <c r="R41" s="159"/>
      <c r="S41" s="89"/>
      <c r="T41" s="153"/>
      <c r="U41" s="153"/>
      <c r="V41" s="154" t="str">
        <f>IF(SUM(AB41:AG41)&gt;0,"",VLOOKUP(Formulář!C41,DATA!$A$4:$D$50,3,FALSE))</f>
        <v/>
      </c>
      <c r="W41" s="154"/>
      <c r="X41" s="81"/>
      <c r="Y41" s="132">
        <f t="shared" si="25"/>
        <v>0</v>
      </c>
      <c r="Z41" s="132">
        <f t="shared" si="26"/>
        <v>0</v>
      </c>
      <c r="AA41" s="132">
        <f t="shared" si="0"/>
        <v>127</v>
      </c>
      <c r="AB41" s="99">
        <f>IF(OR(ISBLANK(C41),C41=DATA!$A$3),1,0)</f>
        <v>1</v>
      </c>
      <c r="AC41" s="99">
        <f>IF(OR(ISBLANK(F41),F41=DATA!$B$3),2,IF(ISERROR(VLOOKUP(C41,DATA!$A$3:$B$50,2,FALSE)),2,IF(OR(F41=HLOOKUP(C41,DATA!$AM$2:$AR$4,2,FALSE),F41=HLOOKUP(C41,DATA!$AM$2:$AR$4,3,FALSE)),0,2)))</f>
        <v>2</v>
      </c>
      <c r="AD41" s="99">
        <f t="shared" si="11"/>
        <v>4</v>
      </c>
      <c r="AE41" s="99">
        <f t="shared" si="12"/>
        <v>8</v>
      </c>
      <c r="AF41" s="99">
        <f t="shared" si="13"/>
        <v>16</v>
      </c>
      <c r="AG41" s="99">
        <f t="shared" si="14"/>
        <v>32</v>
      </c>
      <c r="AH41" s="99">
        <f t="shared" si="15"/>
        <v>64</v>
      </c>
      <c r="AI41" s="114">
        <f t="shared" si="16"/>
        <v>127</v>
      </c>
      <c r="AJ41" s="108">
        <f t="shared" si="17"/>
        <v>33604</v>
      </c>
      <c r="AK41" s="108">
        <f t="shared" si="18"/>
        <v>33604</v>
      </c>
      <c r="AL41" s="123">
        <f t="shared" si="19"/>
        <v>0</v>
      </c>
      <c r="AM41" s="116">
        <f>IF(ISBLANK(C41),0,IF(C41=DATA!$A$3,1,0))</f>
        <v>0</v>
      </c>
      <c r="AN41" s="99">
        <f>IF(OR(ISBLANK(C41),AND(AB41=0,AC41=0)),0,IF(OR(C41=DATA!$A$3,F41=DATA!$B$3,ISBLANK(F41)),1,2))</f>
        <v>0</v>
      </c>
      <c r="AO41" s="99">
        <f t="shared" si="20"/>
        <v>0</v>
      </c>
      <c r="AP41" s="99">
        <f t="shared" si="21"/>
        <v>0</v>
      </c>
      <c r="AQ41" s="99">
        <f t="shared" si="22"/>
        <v>0</v>
      </c>
      <c r="AR41" s="99">
        <f t="shared" si="23"/>
        <v>0</v>
      </c>
      <c r="AS41" s="115">
        <f t="shared" si="24"/>
        <v>0</v>
      </c>
      <c r="AT41" s="35"/>
      <c r="AU41" s="35"/>
      <c r="AV41" s="35"/>
      <c r="AW41" s="35"/>
      <c r="AX41" s="35"/>
      <c r="AY41" s="35"/>
      <c r="AZ41" s="35"/>
      <c r="BA41" s="35"/>
      <c r="BB41" s="35"/>
      <c r="BC41" s="35"/>
    </row>
    <row r="42" spans="1:55" ht="24.75" customHeight="1" x14ac:dyDescent="0.25">
      <c r="A42" s="101"/>
      <c r="B42" s="67" t="str">
        <f>IF(ISBLANK(C42),"",MAX($B$27:B41)+1)</f>
        <v/>
      </c>
      <c r="C42" s="153"/>
      <c r="D42" s="153"/>
      <c r="E42" s="153"/>
      <c r="F42" s="153"/>
      <c r="G42" s="153"/>
      <c r="H42" s="153"/>
      <c r="I42" s="158"/>
      <c r="J42" s="158"/>
      <c r="K42" s="158"/>
      <c r="L42" s="88"/>
      <c r="M42" s="159" t="str">
        <f t="shared" si="9"/>
        <v/>
      </c>
      <c r="N42" s="159"/>
      <c r="O42" s="89"/>
      <c r="P42" s="88"/>
      <c r="Q42" s="159" t="str">
        <f t="shared" si="10"/>
        <v/>
      </c>
      <c r="R42" s="159"/>
      <c r="S42" s="89"/>
      <c r="T42" s="153"/>
      <c r="U42" s="153"/>
      <c r="V42" s="154" t="str">
        <f>IF(SUM(AB42:AG42)&gt;0,"",VLOOKUP(Formulář!C42,DATA!$A$4:$D$50,3,FALSE))</f>
        <v/>
      </c>
      <c r="W42" s="154"/>
      <c r="X42" s="81"/>
      <c r="Y42" s="132">
        <f t="shared" si="25"/>
        <v>0</v>
      </c>
      <c r="Z42" s="132">
        <f t="shared" si="26"/>
        <v>0</v>
      </c>
      <c r="AA42" s="132">
        <f t="shared" si="0"/>
        <v>127</v>
      </c>
      <c r="AB42" s="99">
        <f>IF(OR(ISBLANK(C42),C42=DATA!$A$3),1,0)</f>
        <v>1</v>
      </c>
      <c r="AC42" s="99">
        <f>IF(OR(ISBLANK(F42),F42=DATA!$B$3),2,IF(ISERROR(VLOOKUP(C42,DATA!$A$3:$B$50,2,FALSE)),2,IF(OR(F42=HLOOKUP(C42,DATA!$AM$2:$AR$4,2,FALSE),F42=HLOOKUP(C42,DATA!$AM$2:$AR$4,3,FALSE)),0,2)))</f>
        <v>2</v>
      </c>
      <c r="AD42" s="99">
        <f t="shared" si="11"/>
        <v>4</v>
      </c>
      <c r="AE42" s="99">
        <f t="shared" si="12"/>
        <v>8</v>
      </c>
      <c r="AF42" s="99">
        <f t="shared" si="13"/>
        <v>16</v>
      </c>
      <c r="AG42" s="99">
        <f t="shared" si="14"/>
        <v>32</v>
      </c>
      <c r="AH42" s="99">
        <f t="shared" si="15"/>
        <v>64</v>
      </c>
      <c r="AI42" s="114">
        <f t="shared" si="16"/>
        <v>127</v>
      </c>
      <c r="AJ42" s="108">
        <f t="shared" si="17"/>
        <v>33604</v>
      </c>
      <c r="AK42" s="108">
        <f t="shared" si="18"/>
        <v>33604</v>
      </c>
      <c r="AL42" s="123">
        <f t="shared" si="19"/>
        <v>0</v>
      </c>
      <c r="AM42" s="116">
        <f>IF(ISBLANK(C42),0,IF(C42=DATA!$A$3,1,0))</f>
        <v>0</v>
      </c>
      <c r="AN42" s="99">
        <f>IF(OR(ISBLANK(C42),AND(AB42=0,AC42=0)),0,IF(OR(C42=DATA!$A$3,F42=DATA!$B$3,ISBLANK(F42)),1,2))</f>
        <v>0</v>
      </c>
      <c r="AO42" s="99">
        <f t="shared" si="20"/>
        <v>0</v>
      </c>
      <c r="AP42" s="99">
        <f t="shared" si="21"/>
        <v>0</v>
      </c>
      <c r="AQ42" s="99">
        <f t="shared" si="22"/>
        <v>0</v>
      </c>
      <c r="AR42" s="99">
        <f t="shared" si="23"/>
        <v>0</v>
      </c>
      <c r="AS42" s="115">
        <f t="shared" si="24"/>
        <v>0</v>
      </c>
      <c r="AT42" s="35"/>
      <c r="AU42" s="35"/>
      <c r="AV42" s="35"/>
      <c r="AW42" s="35"/>
      <c r="AX42" s="35"/>
      <c r="AY42" s="35"/>
      <c r="AZ42" s="35"/>
      <c r="BA42" s="35"/>
      <c r="BB42" s="35"/>
      <c r="BC42" s="35"/>
    </row>
    <row r="43" spans="1:55" ht="24.75" customHeight="1" x14ac:dyDescent="0.25">
      <c r="A43" s="101"/>
      <c r="B43" s="67" t="str">
        <f>IF(ISBLANK(C43),"",MAX($B$27:B42)+1)</f>
        <v/>
      </c>
      <c r="C43" s="153"/>
      <c r="D43" s="153"/>
      <c r="E43" s="153"/>
      <c r="F43" s="153"/>
      <c r="G43" s="153"/>
      <c r="H43" s="153"/>
      <c r="I43" s="158"/>
      <c r="J43" s="158"/>
      <c r="K43" s="158"/>
      <c r="L43" s="88"/>
      <c r="M43" s="152" t="str">
        <f t="shared" ref="M43:M126" si="27">IF(ISBLANK($C43),"",":")</f>
        <v/>
      </c>
      <c r="N43" s="152"/>
      <c r="O43" s="89"/>
      <c r="P43" s="88"/>
      <c r="Q43" s="152" t="str">
        <f t="shared" ref="Q43:Q126" si="28">IF(ISBLANK($C43),"",":")</f>
        <v/>
      </c>
      <c r="R43" s="152"/>
      <c r="S43" s="89"/>
      <c r="T43" s="153"/>
      <c r="U43" s="153"/>
      <c r="V43" s="154" t="str">
        <f>IF(SUM(AB43:AG43)&gt;0,"",VLOOKUP(Formulář!C43,DATA!$A$4:$D$50,3,FALSE))</f>
        <v/>
      </c>
      <c r="W43" s="154"/>
      <c r="X43" s="81"/>
      <c r="Y43" s="132">
        <f t="shared" si="25"/>
        <v>0</v>
      </c>
      <c r="Z43" s="132">
        <f t="shared" si="26"/>
        <v>0</v>
      </c>
      <c r="AA43" s="132">
        <f t="shared" si="0"/>
        <v>127</v>
      </c>
      <c r="AB43" s="99">
        <f>IF(OR(ISBLANK(C43),C43=DATA!$A$3),1,0)</f>
        <v>1</v>
      </c>
      <c r="AC43" s="99">
        <f>IF(OR(ISBLANK(F43),F43=DATA!$B$3),2,IF(ISERROR(VLOOKUP(C43,DATA!$A$3:$B$50,2,FALSE)),2,IF(OR(F43=HLOOKUP(C43,DATA!$AM$2:$AR$4,2,FALSE),F43=HLOOKUP(C43,DATA!$AM$2:$AR$4,3,FALSE)),0,2)))</f>
        <v>2</v>
      </c>
      <c r="AD43" s="99">
        <f t="shared" si="11"/>
        <v>4</v>
      </c>
      <c r="AE43" s="99">
        <f t="shared" si="12"/>
        <v>8</v>
      </c>
      <c r="AF43" s="99">
        <f t="shared" si="13"/>
        <v>16</v>
      </c>
      <c r="AG43" s="99">
        <f t="shared" si="14"/>
        <v>32</v>
      </c>
      <c r="AH43" s="99">
        <f t="shared" si="15"/>
        <v>64</v>
      </c>
      <c r="AI43" s="114">
        <f t="shared" si="16"/>
        <v>127</v>
      </c>
      <c r="AJ43" s="108">
        <f t="shared" si="17"/>
        <v>33604</v>
      </c>
      <c r="AK43" s="108">
        <f t="shared" si="18"/>
        <v>33604</v>
      </c>
      <c r="AL43" s="123">
        <f t="shared" si="19"/>
        <v>0</v>
      </c>
      <c r="AM43" s="116">
        <f>IF(ISBLANK(C43),0,IF(C43=DATA!$A$3,1,0))</f>
        <v>0</v>
      </c>
      <c r="AN43" s="99">
        <f>IF(OR(ISBLANK(C43),AND(AB43=0,AC43=0)),0,IF(OR(C43=DATA!$A$3,F43=DATA!$B$3,ISBLANK(F43)),1,2))</f>
        <v>0</v>
      </c>
      <c r="AO43" s="99">
        <f t="shared" si="20"/>
        <v>0</v>
      </c>
      <c r="AP43" s="99">
        <f t="shared" si="21"/>
        <v>0</v>
      </c>
      <c r="AQ43" s="99">
        <f t="shared" si="22"/>
        <v>0</v>
      </c>
      <c r="AR43" s="99">
        <f t="shared" si="23"/>
        <v>0</v>
      </c>
      <c r="AS43" s="115">
        <f t="shared" si="24"/>
        <v>0</v>
      </c>
      <c r="AT43" s="35"/>
      <c r="AU43" s="35"/>
      <c r="AV43" s="35"/>
      <c r="AW43" s="35"/>
      <c r="AX43" s="35"/>
      <c r="AY43" s="35"/>
      <c r="AZ43" s="35"/>
      <c r="BA43" s="35"/>
      <c r="BB43" s="35"/>
      <c r="BC43" s="35"/>
    </row>
    <row r="44" spans="1:55" ht="24.75" customHeight="1" x14ac:dyDescent="0.25">
      <c r="A44" s="101"/>
      <c r="B44" s="67" t="str">
        <f>IF(ISBLANK(C44),"",MAX($B$27:B43)+1)</f>
        <v/>
      </c>
      <c r="C44" s="153"/>
      <c r="D44" s="153"/>
      <c r="E44" s="153"/>
      <c r="F44" s="153"/>
      <c r="G44" s="153"/>
      <c r="H44" s="153"/>
      <c r="I44" s="158"/>
      <c r="J44" s="158"/>
      <c r="K44" s="158"/>
      <c r="L44" s="88"/>
      <c r="M44" s="152" t="str">
        <f t="shared" si="27"/>
        <v/>
      </c>
      <c r="N44" s="152"/>
      <c r="O44" s="89"/>
      <c r="P44" s="88"/>
      <c r="Q44" s="152" t="str">
        <f t="shared" si="28"/>
        <v/>
      </c>
      <c r="R44" s="152"/>
      <c r="S44" s="89"/>
      <c r="T44" s="153"/>
      <c r="U44" s="153"/>
      <c r="V44" s="154" t="str">
        <f>IF(SUM(AB44:AG44)&gt;0,"",VLOOKUP(Formulář!C44,DATA!$A$4:$D$50,3,FALSE))</f>
        <v/>
      </c>
      <c r="W44" s="154"/>
      <c r="X44" s="81"/>
      <c r="Y44" s="132">
        <f t="shared" si="25"/>
        <v>0</v>
      </c>
      <c r="Z44" s="132">
        <f t="shared" si="26"/>
        <v>0</v>
      </c>
      <c r="AA44" s="132">
        <f t="shared" si="0"/>
        <v>127</v>
      </c>
      <c r="AB44" s="99">
        <f>IF(OR(ISBLANK(C44),C44=DATA!$A$3),1,0)</f>
        <v>1</v>
      </c>
      <c r="AC44" s="99">
        <f>IF(OR(ISBLANK(F44),F44=DATA!$B$3),2,IF(ISERROR(VLOOKUP(C44,DATA!$A$3:$B$50,2,FALSE)),2,IF(OR(F44=HLOOKUP(C44,DATA!$AM$2:$AR$4,2,FALSE),F44=HLOOKUP(C44,DATA!$AM$2:$AR$4,3,FALSE)),0,2)))</f>
        <v>2</v>
      </c>
      <c r="AD44" s="99">
        <f t="shared" si="11"/>
        <v>4</v>
      </c>
      <c r="AE44" s="99">
        <f t="shared" si="12"/>
        <v>8</v>
      </c>
      <c r="AF44" s="99">
        <f t="shared" si="13"/>
        <v>16</v>
      </c>
      <c r="AG44" s="99">
        <f t="shared" si="14"/>
        <v>32</v>
      </c>
      <c r="AH44" s="99">
        <f t="shared" si="15"/>
        <v>64</v>
      </c>
      <c r="AI44" s="114">
        <f t="shared" si="16"/>
        <v>127</v>
      </c>
      <c r="AJ44" s="108">
        <f t="shared" si="17"/>
        <v>33604</v>
      </c>
      <c r="AK44" s="108">
        <f t="shared" si="18"/>
        <v>33604</v>
      </c>
      <c r="AL44" s="123">
        <f t="shared" si="19"/>
        <v>0</v>
      </c>
      <c r="AM44" s="116">
        <f>IF(ISBLANK(C44),0,IF(C44=DATA!$A$3,1,0))</f>
        <v>0</v>
      </c>
      <c r="AN44" s="99">
        <f>IF(OR(ISBLANK(C44),AND(AB44=0,AC44=0)),0,IF(OR(C44=DATA!$A$3,F44=DATA!$B$3,ISBLANK(F44)),1,2))</f>
        <v>0</v>
      </c>
      <c r="AO44" s="99">
        <f t="shared" si="20"/>
        <v>0</v>
      </c>
      <c r="AP44" s="99">
        <f t="shared" si="21"/>
        <v>0</v>
      </c>
      <c r="AQ44" s="99">
        <f t="shared" si="22"/>
        <v>0</v>
      </c>
      <c r="AR44" s="99">
        <f t="shared" si="23"/>
        <v>0</v>
      </c>
      <c r="AS44" s="115">
        <f t="shared" si="24"/>
        <v>0</v>
      </c>
      <c r="AT44" s="35"/>
      <c r="AU44" s="35"/>
      <c r="AV44" s="35"/>
      <c r="AW44" s="35"/>
      <c r="AX44" s="35"/>
      <c r="AY44" s="35"/>
      <c r="AZ44" s="35"/>
      <c r="BA44" s="35"/>
      <c r="BB44" s="35"/>
      <c r="BC44" s="35"/>
    </row>
    <row r="45" spans="1:55" ht="24.75" customHeight="1" x14ac:dyDescent="0.25">
      <c r="A45" s="101"/>
      <c r="B45" s="67" t="str">
        <f>IF(ISBLANK(C45),"",MAX($B$27:B44)+1)</f>
        <v/>
      </c>
      <c r="C45" s="153"/>
      <c r="D45" s="153"/>
      <c r="E45" s="153"/>
      <c r="F45" s="153"/>
      <c r="G45" s="153"/>
      <c r="H45" s="153"/>
      <c r="I45" s="158"/>
      <c r="J45" s="158"/>
      <c r="K45" s="158"/>
      <c r="L45" s="88"/>
      <c r="M45" s="152" t="str">
        <f t="shared" si="27"/>
        <v/>
      </c>
      <c r="N45" s="152"/>
      <c r="O45" s="89"/>
      <c r="P45" s="88"/>
      <c r="Q45" s="152" t="str">
        <f t="shared" si="28"/>
        <v/>
      </c>
      <c r="R45" s="152"/>
      <c r="S45" s="89"/>
      <c r="T45" s="153"/>
      <c r="U45" s="153"/>
      <c r="V45" s="154" t="str">
        <f>IF(SUM(AB45:AG45)&gt;0,"",VLOOKUP(Formulář!C45,DATA!$A$4:$D$50,3,FALSE))</f>
        <v/>
      </c>
      <c r="W45" s="154"/>
      <c r="X45" s="81"/>
      <c r="Y45" s="132">
        <f t="shared" si="25"/>
        <v>0</v>
      </c>
      <c r="Z45" s="132">
        <f t="shared" si="26"/>
        <v>0</v>
      </c>
      <c r="AA45" s="132">
        <f t="shared" si="0"/>
        <v>127</v>
      </c>
      <c r="AB45" s="99">
        <f>IF(OR(ISBLANK(C45),C45=DATA!$A$3),1,0)</f>
        <v>1</v>
      </c>
      <c r="AC45" s="99">
        <f>IF(OR(ISBLANK(F45),F45=DATA!$B$3),2,IF(ISERROR(VLOOKUP(C45,DATA!$A$3:$B$50,2,FALSE)),2,IF(OR(F45=HLOOKUP(C45,DATA!$AM$2:$AR$4,2,FALSE),F45=HLOOKUP(C45,DATA!$AM$2:$AR$4,3,FALSE)),0,2)))</f>
        <v>2</v>
      </c>
      <c r="AD45" s="99">
        <f t="shared" si="11"/>
        <v>4</v>
      </c>
      <c r="AE45" s="99">
        <f t="shared" si="12"/>
        <v>8</v>
      </c>
      <c r="AF45" s="99">
        <f t="shared" si="13"/>
        <v>16</v>
      </c>
      <c r="AG45" s="99">
        <f t="shared" si="14"/>
        <v>32</v>
      </c>
      <c r="AH45" s="99">
        <f t="shared" si="15"/>
        <v>64</v>
      </c>
      <c r="AI45" s="114">
        <f t="shared" si="16"/>
        <v>127</v>
      </c>
      <c r="AJ45" s="108">
        <f t="shared" si="17"/>
        <v>33604</v>
      </c>
      <c r="AK45" s="108">
        <f t="shared" si="18"/>
        <v>33604</v>
      </c>
      <c r="AL45" s="123">
        <f t="shared" si="19"/>
        <v>0</v>
      </c>
      <c r="AM45" s="116">
        <f>IF(ISBLANK(C45),0,IF(C45=DATA!$A$3,1,0))</f>
        <v>0</v>
      </c>
      <c r="AN45" s="99">
        <f>IF(OR(ISBLANK(C45),AND(AB45=0,AC45=0)),0,IF(OR(C45=DATA!$A$3,F45=DATA!$B$3,ISBLANK(F45)),1,2))</f>
        <v>0</v>
      </c>
      <c r="AO45" s="99">
        <f t="shared" si="20"/>
        <v>0</v>
      </c>
      <c r="AP45" s="99">
        <f t="shared" si="21"/>
        <v>0</v>
      </c>
      <c r="AQ45" s="99">
        <f t="shared" si="22"/>
        <v>0</v>
      </c>
      <c r="AR45" s="99">
        <f t="shared" si="23"/>
        <v>0</v>
      </c>
      <c r="AS45" s="115">
        <f t="shared" si="24"/>
        <v>0</v>
      </c>
      <c r="AT45" s="35"/>
      <c r="AU45" s="35"/>
      <c r="AV45" s="35"/>
      <c r="AW45" s="35"/>
      <c r="AX45" s="35"/>
      <c r="AY45" s="35"/>
      <c r="AZ45" s="35"/>
      <c r="BA45" s="35"/>
      <c r="BB45" s="35"/>
      <c r="BC45" s="35"/>
    </row>
    <row r="46" spans="1:55" ht="24.75" customHeight="1" x14ac:dyDescent="0.25">
      <c r="A46" s="101"/>
      <c r="B46" s="67" t="str">
        <f>IF(ISBLANK(C46),"",MAX($B$27:B45)+1)</f>
        <v/>
      </c>
      <c r="C46" s="153"/>
      <c r="D46" s="153"/>
      <c r="E46" s="153"/>
      <c r="F46" s="153"/>
      <c r="G46" s="153"/>
      <c r="H46" s="153"/>
      <c r="I46" s="158"/>
      <c r="J46" s="158"/>
      <c r="K46" s="158"/>
      <c r="L46" s="88"/>
      <c r="M46" s="152" t="str">
        <f t="shared" si="27"/>
        <v/>
      </c>
      <c r="N46" s="152"/>
      <c r="O46" s="89"/>
      <c r="P46" s="88"/>
      <c r="Q46" s="152" t="str">
        <f t="shared" si="28"/>
        <v/>
      </c>
      <c r="R46" s="152"/>
      <c r="S46" s="89"/>
      <c r="T46" s="153"/>
      <c r="U46" s="153"/>
      <c r="V46" s="154" t="str">
        <f>IF(SUM(AB46:AG46)&gt;0,"",VLOOKUP(Formulář!C46,DATA!$A$4:$D$50,3,FALSE))</f>
        <v/>
      </c>
      <c r="W46" s="154"/>
      <c r="X46" s="81"/>
      <c r="Y46" s="132">
        <f t="shared" si="25"/>
        <v>0</v>
      </c>
      <c r="Z46" s="132">
        <f t="shared" si="26"/>
        <v>0</v>
      </c>
      <c r="AA46" s="132">
        <f t="shared" si="0"/>
        <v>127</v>
      </c>
      <c r="AB46" s="99">
        <f>IF(OR(ISBLANK(C46),C46=DATA!$A$3),1,0)</f>
        <v>1</v>
      </c>
      <c r="AC46" s="99">
        <f>IF(OR(ISBLANK(F46),F46=DATA!$B$3),2,IF(ISERROR(VLOOKUP(C46,DATA!$A$3:$B$50,2,FALSE)),2,IF(OR(F46=HLOOKUP(C46,DATA!$AM$2:$AR$4,2,FALSE),F46=HLOOKUP(C46,DATA!$AM$2:$AR$4,3,FALSE)),0,2)))</f>
        <v>2</v>
      </c>
      <c r="AD46" s="99">
        <f t="shared" si="11"/>
        <v>4</v>
      </c>
      <c r="AE46" s="99">
        <f t="shared" si="12"/>
        <v>8</v>
      </c>
      <c r="AF46" s="99">
        <f t="shared" si="13"/>
        <v>16</v>
      </c>
      <c r="AG46" s="99">
        <f t="shared" si="14"/>
        <v>32</v>
      </c>
      <c r="AH46" s="99">
        <f t="shared" si="15"/>
        <v>64</v>
      </c>
      <c r="AI46" s="114">
        <f t="shared" si="16"/>
        <v>127</v>
      </c>
      <c r="AJ46" s="108">
        <f t="shared" si="17"/>
        <v>33604</v>
      </c>
      <c r="AK46" s="108">
        <f t="shared" si="18"/>
        <v>33604</v>
      </c>
      <c r="AL46" s="123">
        <f t="shared" si="19"/>
        <v>0</v>
      </c>
      <c r="AM46" s="116">
        <f>IF(ISBLANK(C46),0,IF(C46=DATA!$A$3,1,0))</f>
        <v>0</v>
      </c>
      <c r="AN46" s="99">
        <f>IF(OR(ISBLANK(C46),AND(AB46=0,AC46=0)),0,IF(OR(C46=DATA!$A$3,F46=DATA!$B$3,ISBLANK(F46)),1,2))</f>
        <v>0</v>
      </c>
      <c r="AO46" s="99">
        <f t="shared" si="20"/>
        <v>0</v>
      </c>
      <c r="AP46" s="99">
        <f t="shared" si="21"/>
        <v>0</v>
      </c>
      <c r="AQ46" s="99">
        <f t="shared" si="22"/>
        <v>0</v>
      </c>
      <c r="AR46" s="99">
        <f t="shared" si="23"/>
        <v>0</v>
      </c>
      <c r="AS46" s="115">
        <f t="shared" si="24"/>
        <v>0</v>
      </c>
      <c r="AT46" s="35"/>
      <c r="AU46" s="35"/>
      <c r="AV46" s="35"/>
      <c r="AW46" s="35"/>
      <c r="AX46" s="35"/>
      <c r="AY46" s="35"/>
      <c r="AZ46" s="35"/>
      <c r="BA46" s="35"/>
      <c r="BB46" s="35"/>
      <c r="BC46" s="35"/>
    </row>
    <row r="47" spans="1:55" ht="24.75" customHeight="1" x14ac:dyDescent="0.25">
      <c r="A47" s="101"/>
      <c r="B47" s="67" t="str">
        <f>IF(ISBLANK(C47),"",MAX($B$27:B46)+1)</f>
        <v/>
      </c>
      <c r="C47" s="153"/>
      <c r="D47" s="153"/>
      <c r="E47" s="153"/>
      <c r="F47" s="153"/>
      <c r="G47" s="153"/>
      <c r="H47" s="153"/>
      <c r="I47" s="158"/>
      <c r="J47" s="158"/>
      <c r="K47" s="158"/>
      <c r="L47" s="88"/>
      <c r="M47" s="152" t="str">
        <f t="shared" si="27"/>
        <v/>
      </c>
      <c r="N47" s="152"/>
      <c r="O47" s="89"/>
      <c r="P47" s="88"/>
      <c r="Q47" s="152" t="str">
        <f t="shared" si="28"/>
        <v/>
      </c>
      <c r="R47" s="152"/>
      <c r="S47" s="89"/>
      <c r="T47" s="153"/>
      <c r="U47" s="153"/>
      <c r="V47" s="154" t="str">
        <f>IF(SUM(AB47:AG47)&gt;0,"",VLOOKUP(Formulář!C47,DATA!$A$4:$D$50,3,FALSE))</f>
        <v/>
      </c>
      <c r="W47" s="154"/>
      <c r="X47" s="81"/>
      <c r="Y47" s="132">
        <f t="shared" si="25"/>
        <v>0</v>
      </c>
      <c r="Z47" s="132">
        <f t="shared" si="26"/>
        <v>0</v>
      </c>
      <c r="AA47" s="132">
        <f t="shared" si="0"/>
        <v>127</v>
      </c>
      <c r="AB47" s="99">
        <f>IF(OR(ISBLANK(C47),C47=DATA!$A$3),1,0)</f>
        <v>1</v>
      </c>
      <c r="AC47" s="99">
        <f>IF(OR(ISBLANK(F47),F47=DATA!$B$3),2,IF(ISERROR(VLOOKUP(C47,DATA!$A$3:$B$50,2,FALSE)),2,IF(OR(F47=HLOOKUP(C47,DATA!$AM$2:$AR$4,2,FALSE),F47=HLOOKUP(C47,DATA!$AM$2:$AR$4,3,FALSE)),0,2)))</f>
        <v>2</v>
      </c>
      <c r="AD47" s="99">
        <f t="shared" si="11"/>
        <v>4</v>
      </c>
      <c r="AE47" s="99">
        <f t="shared" si="12"/>
        <v>8</v>
      </c>
      <c r="AF47" s="99">
        <f t="shared" si="13"/>
        <v>16</v>
      </c>
      <c r="AG47" s="99">
        <f t="shared" si="14"/>
        <v>32</v>
      </c>
      <c r="AH47" s="99">
        <f t="shared" si="15"/>
        <v>64</v>
      </c>
      <c r="AI47" s="114">
        <f t="shared" si="16"/>
        <v>127</v>
      </c>
      <c r="AJ47" s="108">
        <f t="shared" si="17"/>
        <v>33604</v>
      </c>
      <c r="AK47" s="108">
        <f t="shared" si="18"/>
        <v>33604</v>
      </c>
      <c r="AL47" s="123">
        <f t="shared" si="19"/>
        <v>0</v>
      </c>
      <c r="AM47" s="116">
        <f>IF(ISBLANK(C47),0,IF(C47=DATA!$A$3,1,0))</f>
        <v>0</v>
      </c>
      <c r="AN47" s="99">
        <f>IF(OR(ISBLANK(C47),AND(AB47=0,AC47=0)),0,IF(OR(C47=DATA!$A$3,F47=DATA!$B$3,ISBLANK(F47)),1,2))</f>
        <v>0</v>
      </c>
      <c r="AO47" s="99">
        <f t="shared" si="20"/>
        <v>0</v>
      </c>
      <c r="AP47" s="99">
        <f t="shared" si="21"/>
        <v>0</v>
      </c>
      <c r="AQ47" s="99">
        <f t="shared" si="22"/>
        <v>0</v>
      </c>
      <c r="AR47" s="99">
        <f t="shared" si="23"/>
        <v>0</v>
      </c>
      <c r="AS47" s="115">
        <f t="shared" si="24"/>
        <v>0</v>
      </c>
      <c r="AT47" s="35"/>
      <c r="AU47" s="35"/>
      <c r="AV47" s="35"/>
      <c r="AW47" s="35"/>
      <c r="AX47" s="35"/>
      <c r="AY47" s="35"/>
      <c r="AZ47" s="35"/>
      <c r="BA47" s="35"/>
      <c r="BB47" s="35"/>
      <c r="BC47" s="35"/>
    </row>
    <row r="48" spans="1:55" ht="24.75" customHeight="1" x14ac:dyDescent="0.25">
      <c r="A48" s="101"/>
      <c r="B48" s="67" t="str">
        <f>IF(ISBLANK(C48),"",MAX($B$27:B47)+1)</f>
        <v/>
      </c>
      <c r="C48" s="153"/>
      <c r="D48" s="153"/>
      <c r="E48" s="153"/>
      <c r="F48" s="153"/>
      <c r="G48" s="153"/>
      <c r="H48" s="153"/>
      <c r="I48" s="158"/>
      <c r="J48" s="158"/>
      <c r="K48" s="158"/>
      <c r="L48" s="88"/>
      <c r="M48" s="152" t="str">
        <f t="shared" si="27"/>
        <v/>
      </c>
      <c r="N48" s="152"/>
      <c r="O48" s="89"/>
      <c r="P48" s="88"/>
      <c r="Q48" s="152" t="str">
        <f t="shared" si="28"/>
        <v/>
      </c>
      <c r="R48" s="152"/>
      <c r="S48" s="89"/>
      <c r="T48" s="153"/>
      <c r="U48" s="153"/>
      <c r="V48" s="154" t="str">
        <f>IF(SUM(AB48:AG48)&gt;0,"",VLOOKUP(Formulář!C48,DATA!$A$4:$D$50,3,FALSE))</f>
        <v/>
      </c>
      <c r="W48" s="154"/>
      <c r="X48" s="81"/>
      <c r="Y48" s="132">
        <f t="shared" si="25"/>
        <v>0</v>
      </c>
      <c r="Z48" s="132">
        <f t="shared" si="26"/>
        <v>0</v>
      </c>
      <c r="AA48" s="132">
        <f t="shared" si="0"/>
        <v>127</v>
      </c>
      <c r="AB48" s="99">
        <f>IF(OR(ISBLANK(C48),C48=DATA!$A$3),1,0)</f>
        <v>1</v>
      </c>
      <c r="AC48" s="99">
        <f>IF(OR(ISBLANK(F48),F48=DATA!$B$3),2,IF(ISERROR(VLOOKUP(C48,DATA!$A$3:$B$50,2,FALSE)),2,IF(OR(F48=HLOOKUP(C48,DATA!$AM$2:$AR$4,2,FALSE),F48=HLOOKUP(C48,DATA!$AM$2:$AR$4,3,FALSE)),0,2)))</f>
        <v>2</v>
      </c>
      <c r="AD48" s="99">
        <f t="shared" si="11"/>
        <v>4</v>
      </c>
      <c r="AE48" s="99">
        <f t="shared" si="12"/>
        <v>8</v>
      </c>
      <c r="AF48" s="99">
        <f t="shared" si="13"/>
        <v>16</v>
      </c>
      <c r="AG48" s="99">
        <f t="shared" si="14"/>
        <v>32</v>
      </c>
      <c r="AH48" s="99">
        <f t="shared" si="15"/>
        <v>64</v>
      </c>
      <c r="AI48" s="114">
        <f t="shared" si="16"/>
        <v>127</v>
      </c>
      <c r="AJ48" s="108">
        <f t="shared" si="17"/>
        <v>33604</v>
      </c>
      <c r="AK48" s="108">
        <f t="shared" si="18"/>
        <v>33604</v>
      </c>
      <c r="AL48" s="123">
        <f t="shared" si="19"/>
        <v>0</v>
      </c>
      <c r="AM48" s="116">
        <f>IF(ISBLANK(C48),0,IF(C48=DATA!$A$3,1,0))</f>
        <v>0</v>
      </c>
      <c r="AN48" s="99">
        <f>IF(OR(ISBLANK(C48),AND(AB48=0,AC48=0)),0,IF(OR(C48=DATA!$A$3,F48=DATA!$B$3,ISBLANK(F48)),1,2))</f>
        <v>0</v>
      </c>
      <c r="AO48" s="99">
        <f t="shared" si="20"/>
        <v>0</v>
      </c>
      <c r="AP48" s="99">
        <f t="shared" si="21"/>
        <v>0</v>
      </c>
      <c r="AQ48" s="99">
        <f t="shared" si="22"/>
        <v>0</v>
      </c>
      <c r="AR48" s="99">
        <f t="shared" si="23"/>
        <v>0</v>
      </c>
      <c r="AS48" s="115">
        <f t="shared" si="24"/>
        <v>0</v>
      </c>
      <c r="AT48" s="35"/>
      <c r="AU48" s="35"/>
      <c r="AV48" s="35"/>
      <c r="AW48" s="35"/>
      <c r="AX48" s="35"/>
      <c r="AY48" s="35"/>
      <c r="AZ48" s="35"/>
      <c r="BA48" s="35"/>
      <c r="BB48" s="35"/>
      <c r="BC48" s="35"/>
    </row>
    <row r="49" spans="1:55" ht="24.75" customHeight="1" x14ac:dyDescent="0.25">
      <c r="A49" s="101"/>
      <c r="B49" s="67" t="str">
        <f>IF(ISBLANK(C49),"",MAX($B$27:B48)+1)</f>
        <v/>
      </c>
      <c r="C49" s="153"/>
      <c r="D49" s="153"/>
      <c r="E49" s="153"/>
      <c r="F49" s="153"/>
      <c r="G49" s="153"/>
      <c r="H49" s="153"/>
      <c r="I49" s="158"/>
      <c r="J49" s="158"/>
      <c r="K49" s="158"/>
      <c r="L49" s="88"/>
      <c r="M49" s="152" t="str">
        <f t="shared" si="27"/>
        <v/>
      </c>
      <c r="N49" s="152"/>
      <c r="O49" s="89"/>
      <c r="P49" s="88"/>
      <c r="Q49" s="152" t="str">
        <f t="shared" si="28"/>
        <v/>
      </c>
      <c r="R49" s="152"/>
      <c r="S49" s="89"/>
      <c r="T49" s="153"/>
      <c r="U49" s="153"/>
      <c r="V49" s="154" t="str">
        <f>IF(SUM(AB49:AG49)&gt;0,"",VLOOKUP(Formulář!C49,DATA!$A$4:$D$50,3,FALSE))</f>
        <v/>
      </c>
      <c r="W49" s="154"/>
      <c r="X49" s="81"/>
      <c r="Y49" s="132">
        <f t="shared" si="25"/>
        <v>0</v>
      </c>
      <c r="Z49" s="132">
        <f t="shared" si="26"/>
        <v>0</v>
      </c>
      <c r="AA49" s="132">
        <f t="shared" si="0"/>
        <v>127</v>
      </c>
      <c r="AB49" s="99">
        <f>IF(OR(ISBLANK(C49),C49=DATA!$A$3),1,0)</f>
        <v>1</v>
      </c>
      <c r="AC49" s="99">
        <f>IF(OR(ISBLANK(F49),F49=DATA!$B$3),2,IF(ISERROR(VLOOKUP(C49,DATA!$A$3:$B$50,2,FALSE)),2,IF(OR(F49=HLOOKUP(C49,DATA!$AM$2:$AR$4,2,FALSE),F49=HLOOKUP(C49,DATA!$AM$2:$AR$4,3,FALSE)),0,2)))</f>
        <v>2</v>
      </c>
      <c r="AD49" s="99">
        <f t="shared" si="11"/>
        <v>4</v>
      </c>
      <c r="AE49" s="99">
        <f t="shared" si="12"/>
        <v>8</v>
      </c>
      <c r="AF49" s="99">
        <f t="shared" si="13"/>
        <v>16</v>
      </c>
      <c r="AG49" s="99">
        <f t="shared" si="14"/>
        <v>32</v>
      </c>
      <c r="AH49" s="99">
        <f t="shared" si="15"/>
        <v>64</v>
      </c>
      <c r="AI49" s="114">
        <f t="shared" si="16"/>
        <v>127</v>
      </c>
      <c r="AJ49" s="108">
        <f t="shared" si="17"/>
        <v>33604</v>
      </c>
      <c r="AK49" s="108">
        <f t="shared" si="18"/>
        <v>33604</v>
      </c>
      <c r="AL49" s="123">
        <f t="shared" si="19"/>
        <v>0</v>
      </c>
      <c r="AM49" s="116">
        <f>IF(ISBLANK(C49),0,IF(C49=DATA!$A$3,1,0))</f>
        <v>0</v>
      </c>
      <c r="AN49" s="99">
        <f>IF(OR(ISBLANK(C49),AND(AB49=0,AC49=0)),0,IF(OR(C49=DATA!$A$3,F49=DATA!$B$3,ISBLANK(F49)),1,2))</f>
        <v>0</v>
      </c>
      <c r="AO49" s="99">
        <f t="shared" si="20"/>
        <v>0</v>
      </c>
      <c r="AP49" s="99">
        <f t="shared" si="21"/>
        <v>0</v>
      </c>
      <c r="AQ49" s="99">
        <f t="shared" si="22"/>
        <v>0</v>
      </c>
      <c r="AR49" s="99">
        <f t="shared" si="23"/>
        <v>0</v>
      </c>
      <c r="AS49" s="115">
        <f t="shared" si="24"/>
        <v>0</v>
      </c>
      <c r="AT49" s="35"/>
      <c r="AU49" s="35"/>
      <c r="AV49" s="35"/>
      <c r="AW49" s="35"/>
      <c r="AX49" s="35"/>
      <c r="AY49" s="35"/>
      <c r="AZ49" s="35"/>
      <c r="BA49" s="35"/>
      <c r="BB49" s="35"/>
      <c r="BC49" s="35"/>
    </row>
    <row r="50" spans="1:55" ht="24.75" customHeight="1" x14ac:dyDescent="0.25">
      <c r="A50" s="101"/>
      <c r="B50" s="67" t="str">
        <f>IF(ISBLANK(C50),"",MAX($B$27:B49)+1)</f>
        <v/>
      </c>
      <c r="C50" s="153"/>
      <c r="D50" s="153"/>
      <c r="E50" s="153"/>
      <c r="F50" s="153"/>
      <c r="G50" s="153"/>
      <c r="H50" s="153"/>
      <c r="I50" s="158"/>
      <c r="J50" s="158"/>
      <c r="K50" s="158"/>
      <c r="L50" s="88"/>
      <c r="M50" s="152" t="str">
        <f t="shared" si="27"/>
        <v/>
      </c>
      <c r="N50" s="152"/>
      <c r="O50" s="89"/>
      <c r="P50" s="88"/>
      <c r="Q50" s="152" t="str">
        <f t="shared" si="28"/>
        <v/>
      </c>
      <c r="R50" s="152"/>
      <c r="S50" s="89"/>
      <c r="T50" s="153"/>
      <c r="U50" s="153"/>
      <c r="V50" s="154" t="str">
        <f>IF(SUM(AB50:AG50)&gt;0,"",VLOOKUP(Formulář!C50,DATA!$A$4:$D$50,3,FALSE))</f>
        <v/>
      </c>
      <c r="W50" s="154"/>
      <c r="X50" s="81"/>
      <c r="Y50" s="132">
        <f t="shared" si="25"/>
        <v>0</v>
      </c>
      <c r="Z50" s="132">
        <f t="shared" si="26"/>
        <v>0</v>
      </c>
      <c r="AA50" s="132">
        <f t="shared" si="0"/>
        <v>127</v>
      </c>
      <c r="AB50" s="99">
        <f>IF(OR(ISBLANK(C50),C50=DATA!$A$3),1,0)</f>
        <v>1</v>
      </c>
      <c r="AC50" s="99">
        <f>IF(OR(ISBLANK(F50),F50=DATA!$B$3),2,IF(ISERROR(VLOOKUP(C50,DATA!$A$3:$B$50,2,FALSE)),2,IF(OR(F50=HLOOKUP(C50,DATA!$AM$2:$AR$4,2,FALSE),F50=HLOOKUP(C50,DATA!$AM$2:$AR$4,3,FALSE)),0,2)))</f>
        <v>2</v>
      </c>
      <c r="AD50" s="99">
        <f t="shared" si="11"/>
        <v>4</v>
      </c>
      <c r="AE50" s="99">
        <f t="shared" si="12"/>
        <v>8</v>
      </c>
      <c r="AF50" s="99">
        <f t="shared" si="13"/>
        <v>16</v>
      </c>
      <c r="AG50" s="99">
        <f t="shared" si="14"/>
        <v>32</v>
      </c>
      <c r="AH50" s="99">
        <f t="shared" si="15"/>
        <v>64</v>
      </c>
      <c r="AI50" s="114">
        <f t="shared" si="16"/>
        <v>127</v>
      </c>
      <c r="AJ50" s="108">
        <f t="shared" si="17"/>
        <v>33604</v>
      </c>
      <c r="AK50" s="108">
        <f t="shared" si="18"/>
        <v>33604</v>
      </c>
      <c r="AL50" s="123">
        <f t="shared" si="19"/>
        <v>0</v>
      </c>
      <c r="AM50" s="116">
        <f>IF(ISBLANK(C50),0,IF(C50=DATA!$A$3,1,0))</f>
        <v>0</v>
      </c>
      <c r="AN50" s="99">
        <f>IF(OR(ISBLANK(C50),AND(AB50=0,AC50=0)),0,IF(OR(C50=DATA!$A$3,F50=DATA!$B$3,ISBLANK(F50)),1,2))</f>
        <v>0</v>
      </c>
      <c r="AO50" s="99">
        <f t="shared" si="20"/>
        <v>0</v>
      </c>
      <c r="AP50" s="99">
        <f t="shared" si="21"/>
        <v>0</v>
      </c>
      <c r="AQ50" s="99">
        <f t="shared" si="22"/>
        <v>0</v>
      </c>
      <c r="AR50" s="99">
        <f t="shared" si="23"/>
        <v>0</v>
      </c>
      <c r="AS50" s="115">
        <f t="shared" si="24"/>
        <v>0</v>
      </c>
      <c r="AT50" s="35"/>
      <c r="AU50" s="35"/>
      <c r="AV50" s="35"/>
      <c r="AW50" s="35"/>
      <c r="AX50" s="35"/>
      <c r="AY50" s="35"/>
      <c r="AZ50" s="35"/>
      <c r="BA50" s="35"/>
      <c r="BB50" s="35"/>
      <c r="BC50" s="35"/>
    </row>
    <row r="51" spans="1:55" ht="24.75" customHeight="1" x14ac:dyDescent="0.25">
      <c r="A51" s="101"/>
      <c r="B51" s="67" t="str">
        <f>IF(ISBLANK(C51),"",MAX($B$27:B50)+1)</f>
        <v/>
      </c>
      <c r="C51" s="153"/>
      <c r="D51" s="153"/>
      <c r="E51" s="153"/>
      <c r="F51" s="153"/>
      <c r="G51" s="153"/>
      <c r="H51" s="153"/>
      <c r="I51" s="158"/>
      <c r="J51" s="158"/>
      <c r="K51" s="158"/>
      <c r="L51" s="88"/>
      <c r="M51" s="152" t="str">
        <f t="shared" si="27"/>
        <v/>
      </c>
      <c r="N51" s="152"/>
      <c r="O51" s="89"/>
      <c r="P51" s="88"/>
      <c r="Q51" s="152" t="str">
        <f t="shared" si="28"/>
        <v/>
      </c>
      <c r="R51" s="152"/>
      <c r="S51" s="89"/>
      <c r="T51" s="153"/>
      <c r="U51" s="153"/>
      <c r="V51" s="154" t="str">
        <f>IF(SUM(AB51:AG51)&gt;0,"",VLOOKUP(Formulář!C51,DATA!$A$4:$D$50,3,FALSE))</f>
        <v/>
      </c>
      <c r="W51" s="154"/>
      <c r="X51" s="81"/>
      <c r="Y51" s="132">
        <f t="shared" si="25"/>
        <v>0</v>
      </c>
      <c r="Z51" s="132">
        <f t="shared" si="26"/>
        <v>0</v>
      </c>
      <c r="AA51" s="132">
        <f t="shared" si="0"/>
        <v>127</v>
      </c>
      <c r="AB51" s="99">
        <f>IF(OR(ISBLANK(C51),C51=DATA!$A$3),1,0)</f>
        <v>1</v>
      </c>
      <c r="AC51" s="99">
        <f>IF(OR(ISBLANK(F51),F51=DATA!$B$3),2,IF(ISERROR(VLOOKUP(C51,DATA!$A$3:$B$50,2,FALSE)),2,IF(OR(F51=HLOOKUP(C51,DATA!$AM$2:$AR$4,2,FALSE),F51=HLOOKUP(C51,DATA!$AM$2:$AR$4,3,FALSE)),0,2)))</f>
        <v>2</v>
      </c>
      <c r="AD51" s="99">
        <f t="shared" si="11"/>
        <v>4</v>
      </c>
      <c r="AE51" s="99">
        <f t="shared" si="12"/>
        <v>8</v>
      </c>
      <c r="AF51" s="99">
        <f t="shared" si="13"/>
        <v>16</v>
      </c>
      <c r="AG51" s="99">
        <f t="shared" si="14"/>
        <v>32</v>
      </c>
      <c r="AH51" s="99">
        <f t="shared" si="15"/>
        <v>64</v>
      </c>
      <c r="AI51" s="114">
        <f t="shared" si="16"/>
        <v>127</v>
      </c>
      <c r="AJ51" s="108">
        <f t="shared" si="17"/>
        <v>33604</v>
      </c>
      <c r="AK51" s="108">
        <f t="shared" si="18"/>
        <v>33604</v>
      </c>
      <c r="AL51" s="123">
        <f t="shared" si="19"/>
        <v>0</v>
      </c>
      <c r="AM51" s="116">
        <f>IF(ISBLANK(C51),0,IF(C51=DATA!$A$3,1,0))</f>
        <v>0</v>
      </c>
      <c r="AN51" s="99">
        <f>IF(OR(ISBLANK(C51),AND(AB51=0,AC51=0)),0,IF(OR(C51=DATA!$A$3,F51=DATA!$B$3,ISBLANK(F51)),1,2))</f>
        <v>0</v>
      </c>
      <c r="AO51" s="99">
        <f t="shared" si="20"/>
        <v>0</v>
      </c>
      <c r="AP51" s="99">
        <f t="shared" si="21"/>
        <v>0</v>
      </c>
      <c r="AQ51" s="99">
        <f t="shared" si="22"/>
        <v>0</v>
      </c>
      <c r="AR51" s="99">
        <f t="shared" si="23"/>
        <v>0</v>
      </c>
      <c r="AS51" s="115">
        <f t="shared" si="24"/>
        <v>0</v>
      </c>
      <c r="AT51" s="35"/>
      <c r="AU51" s="35"/>
      <c r="AV51" s="35"/>
      <c r="AW51" s="35"/>
      <c r="AX51" s="35"/>
      <c r="AY51" s="35"/>
      <c r="AZ51" s="35"/>
      <c r="BA51" s="35"/>
      <c r="BB51" s="35"/>
      <c r="BC51" s="35"/>
    </row>
    <row r="52" spans="1:55" ht="24.75" customHeight="1" x14ac:dyDescent="0.25">
      <c r="A52" s="101"/>
      <c r="B52" s="67" t="str">
        <f>IF(ISBLANK(C52),"",MAX($B$27:B51)+1)</f>
        <v/>
      </c>
      <c r="C52" s="153"/>
      <c r="D52" s="153"/>
      <c r="E52" s="153"/>
      <c r="F52" s="153"/>
      <c r="G52" s="153"/>
      <c r="H52" s="153"/>
      <c r="I52" s="158"/>
      <c r="J52" s="158"/>
      <c r="K52" s="158"/>
      <c r="L52" s="88"/>
      <c r="M52" s="152" t="str">
        <f t="shared" si="27"/>
        <v/>
      </c>
      <c r="N52" s="152"/>
      <c r="O52" s="89"/>
      <c r="P52" s="88"/>
      <c r="Q52" s="152" t="str">
        <f t="shared" si="28"/>
        <v/>
      </c>
      <c r="R52" s="152"/>
      <c r="S52" s="89"/>
      <c r="T52" s="153"/>
      <c r="U52" s="153"/>
      <c r="V52" s="154" t="str">
        <f>IF(SUM(AB52:AG52)&gt;0,"",VLOOKUP(Formulář!C52,DATA!$A$4:$D$50,3,FALSE))</f>
        <v/>
      </c>
      <c r="W52" s="154"/>
      <c r="X52" s="81"/>
      <c r="Y52" s="132">
        <f t="shared" si="25"/>
        <v>0</v>
      </c>
      <c r="Z52" s="132">
        <f t="shared" si="26"/>
        <v>0</v>
      </c>
      <c r="AA52" s="132">
        <f t="shared" si="0"/>
        <v>127</v>
      </c>
      <c r="AB52" s="99">
        <f>IF(OR(ISBLANK(C52),C52=DATA!$A$3),1,0)</f>
        <v>1</v>
      </c>
      <c r="AC52" s="99">
        <f>IF(OR(ISBLANK(F52),F52=DATA!$B$3),2,IF(ISERROR(VLOOKUP(C52,DATA!$A$3:$B$50,2,FALSE)),2,IF(OR(F52=HLOOKUP(C52,DATA!$AM$2:$AR$4,2,FALSE),F52=HLOOKUP(C52,DATA!$AM$2:$AR$4,3,FALSE)),0,2)))</f>
        <v>2</v>
      </c>
      <c r="AD52" s="99">
        <f t="shared" si="11"/>
        <v>4</v>
      </c>
      <c r="AE52" s="99">
        <f t="shared" si="12"/>
        <v>8</v>
      </c>
      <c r="AF52" s="99">
        <f t="shared" si="13"/>
        <v>16</v>
      </c>
      <c r="AG52" s="99">
        <f t="shared" si="14"/>
        <v>32</v>
      </c>
      <c r="AH52" s="99">
        <f t="shared" si="15"/>
        <v>64</v>
      </c>
      <c r="AI52" s="114">
        <f t="shared" si="16"/>
        <v>127</v>
      </c>
      <c r="AJ52" s="108">
        <f t="shared" si="17"/>
        <v>33604</v>
      </c>
      <c r="AK52" s="108">
        <f t="shared" si="18"/>
        <v>33604</v>
      </c>
      <c r="AL52" s="123">
        <f t="shared" si="19"/>
        <v>0</v>
      </c>
      <c r="AM52" s="116">
        <f>IF(ISBLANK(C52),0,IF(C52=DATA!$A$3,1,0))</f>
        <v>0</v>
      </c>
      <c r="AN52" s="99">
        <f>IF(OR(ISBLANK(C52),AND(AB52=0,AC52=0)),0,IF(OR(C52=DATA!$A$3,F52=DATA!$B$3,ISBLANK(F52)),1,2))</f>
        <v>0</v>
      </c>
      <c r="AO52" s="99">
        <f t="shared" si="20"/>
        <v>0</v>
      </c>
      <c r="AP52" s="99">
        <f t="shared" si="21"/>
        <v>0</v>
      </c>
      <c r="AQ52" s="99">
        <f t="shared" si="22"/>
        <v>0</v>
      </c>
      <c r="AR52" s="99">
        <f t="shared" si="23"/>
        <v>0</v>
      </c>
      <c r="AS52" s="115">
        <f t="shared" si="24"/>
        <v>0</v>
      </c>
      <c r="AT52" s="35"/>
      <c r="AU52" s="35"/>
      <c r="AV52" s="35"/>
      <c r="AW52" s="35"/>
      <c r="AX52" s="35"/>
      <c r="AY52" s="35"/>
      <c r="AZ52" s="35"/>
      <c r="BA52" s="35"/>
      <c r="BB52" s="35"/>
      <c r="BC52" s="35"/>
    </row>
    <row r="53" spans="1:55" ht="24.75" customHeight="1" x14ac:dyDescent="0.25">
      <c r="A53" s="101"/>
      <c r="B53" s="67" t="str">
        <f>IF(ISBLANK(C53),"",MAX($B$27:B52)+1)</f>
        <v/>
      </c>
      <c r="C53" s="153"/>
      <c r="D53" s="153"/>
      <c r="E53" s="153"/>
      <c r="F53" s="153"/>
      <c r="G53" s="153"/>
      <c r="H53" s="153"/>
      <c r="I53" s="158"/>
      <c r="J53" s="158"/>
      <c r="K53" s="158"/>
      <c r="L53" s="88"/>
      <c r="M53" s="152" t="str">
        <f t="shared" si="27"/>
        <v/>
      </c>
      <c r="N53" s="152"/>
      <c r="O53" s="89"/>
      <c r="P53" s="88"/>
      <c r="Q53" s="152" t="str">
        <f t="shared" si="28"/>
        <v/>
      </c>
      <c r="R53" s="152"/>
      <c r="S53" s="89"/>
      <c r="T53" s="153"/>
      <c r="U53" s="153"/>
      <c r="V53" s="154" t="str">
        <f>IF(SUM(AB53:AG53)&gt;0,"",VLOOKUP(Formulář!C53,DATA!$A$4:$D$50,3,FALSE))</f>
        <v/>
      </c>
      <c r="W53" s="154"/>
      <c r="X53" s="81"/>
      <c r="Y53" s="132">
        <f t="shared" si="25"/>
        <v>0</v>
      </c>
      <c r="Z53" s="132">
        <f t="shared" si="26"/>
        <v>0</v>
      </c>
      <c r="AA53" s="132">
        <f t="shared" si="0"/>
        <v>127</v>
      </c>
      <c r="AB53" s="99">
        <f>IF(OR(ISBLANK(C53),C53=DATA!$A$3),1,0)</f>
        <v>1</v>
      </c>
      <c r="AC53" s="99">
        <f>IF(OR(ISBLANK(F53),F53=DATA!$B$3),2,IF(ISERROR(VLOOKUP(C53,DATA!$A$3:$B$50,2,FALSE)),2,IF(OR(F53=HLOOKUP(C53,DATA!$AM$2:$AR$4,2,FALSE),F53=HLOOKUP(C53,DATA!$AM$2:$AR$4,3,FALSE)),0,2)))</f>
        <v>2</v>
      </c>
      <c r="AD53" s="99">
        <f t="shared" si="11"/>
        <v>4</v>
      </c>
      <c r="AE53" s="99">
        <f t="shared" si="12"/>
        <v>8</v>
      </c>
      <c r="AF53" s="99">
        <f t="shared" si="13"/>
        <v>16</v>
      </c>
      <c r="AG53" s="99">
        <f t="shared" si="14"/>
        <v>32</v>
      </c>
      <c r="AH53" s="99">
        <f t="shared" si="15"/>
        <v>64</v>
      </c>
      <c r="AI53" s="114">
        <f t="shared" si="16"/>
        <v>127</v>
      </c>
      <c r="AJ53" s="108">
        <f t="shared" si="17"/>
        <v>33604</v>
      </c>
      <c r="AK53" s="108">
        <f t="shared" si="18"/>
        <v>33604</v>
      </c>
      <c r="AL53" s="123">
        <f t="shared" si="19"/>
        <v>0</v>
      </c>
      <c r="AM53" s="116">
        <f>IF(ISBLANK(C53),0,IF(C53=DATA!$A$3,1,0))</f>
        <v>0</v>
      </c>
      <c r="AN53" s="99">
        <f>IF(OR(ISBLANK(C53),AND(AB53=0,AC53=0)),0,IF(OR(C53=DATA!$A$3,F53=DATA!$B$3,ISBLANK(F53)),1,2))</f>
        <v>0</v>
      </c>
      <c r="AO53" s="99">
        <f t="shared" si="20"/>
        <v>0</v>
      </c>
      <c r="AP53" s="99">
        <f t="shared" si="21"/>
        <v>0</v>
      </c>
      <c r="AQ53" s="99">
        <f t="shared" si="22"/>
        <v>0</v>
      </c>
      <c r="AR53" s="99">
        <f t="shared" si="23"/>
        <v>0</v>
      </c>
      <c r="AS53" s="115">
        <f t="shared" si="24"/>
        <v>0</v>
      </c>
      <c r="AT53" s="35"/>
      <c r="AU53" s="35"/>
      <c r="AV53" s="35"/>
      <c r="AW53" s="35"/>
      <c r="AX53" s="35"/>
      <c r="AY53" s="35"/>
      <c r="AZ53" s="35"/>
      <c r="BA53" s="35"/>
      <c r="BB53" s="35"/>
      <c r="BC53" s="35"/>
    </row>
    <row r="54" spans="1:55" ht="24.75" customHeight="1" x14ac:dyDescent="0.25">
      <c r="A54" s="101"/>
      <c r="B54" s="67" t="str">
        <f>IF(ISBLANK(C54),"",MAX($B$27:B53)+1)</f>
        <v/>
      </c>
      <c r="C54" s="153"/>
      <c r="D54" s="153"/>
      <c r="E54" s="153"/>
      <c r="F54" s="153"/>
      <c r="G54" s="153"/>
      <c r="H54" s="153"/>
      <c r="I54" s="158"/>
      <c r="J54" s="158"/>
      <c r="K54" s="158"/>
      <c r="L54" s="88"/>
      <c r="M54" s="152" t="str">
        <f t="shared" si="27"/>
        <v/>
      </c>
      <c r="N54" s="152"/>
      <c r="O54" s="89"/>
      <c r="P54" s="88"/>
      <c r="Q54" s="152" t="str">
        <f t="shared" si="28"/>
        <v/>
      </c>
      <c r="R54" s="152"/>
      <c r="S54" s="89"/>
      <c r="T54" s="153"/>
      <c r="U54" s="153"/>
      <c r="V54" s="154" t="str">
        <f>IF(SUM(AB54:AG54)&gt;0,"",VLOOKUP(Formulář!C54,DATA!$A$4:$D$50,3,FALSE))</f>
        <v/>
      </c>
      <c r="W54" s="154"/>
      <c r="X54" s="81"/>
      <c r="Y54" s="132">
        <f t="shared" si="25"/>
        <v>0</v>
      </c>
      <c r="Z54" s="132">
        <f t="shared" si="26"/>
        <v>0</v>
      </c>
      <c r="AA54" s="132">
        <f t="shared" si="0"/>
        <v>127</v>
      </c>
      <c r="AB54" s="99">
        <f>IF(OR(ISBLANK(C54),C54=DATA!$A$3),1,0)</f>
        <v>1</v>
      </c>
      <c r="AC54" s="99">
        <f>IF(OR(ISBLANK(F54),F54=DATA!$B$3),2,IF(ISERROR(VLOOKUP(C54,DATA!$A$3:$B$50,2,FALSE)),2,IF(OR(F54=HLOOKUP(C54,DATA!$AM$2:$AR$4,2,FALSE),F54=HLOOKUP(C54,DATA!$AM$2:$AR$4,3,FALSE)),0,2)))</f>
        <v>2</v>
      </c>
      <c r="AD54" s="99">
        <f t="shared" si="11"/>
        <v>4</v>
      </c>
      <c r="AE54" s="99">
        <f t="shared" si="12"/>
        <v>8</v>
      </c>
      <c r="AF54" s="99">
        <f t="shared" si="13"/>
        <v>16</v>
      </c>
      <c r="AG54" s="99">
        <f t="shared" si="14"/>
        <v>32</v>
      </c>
      <c r="AH54" s="99">
        <f t="shared" si="15"/>
        <v>64</v>
      </c>
      <c r="AI54" s="114">
        <f t="shared" si="16"/>
        <v>127</v>
      </c>
      <c r="AJ54" s="108">
        <f t="shared" si="17"/>
        <v>33604</v>
      </c>
      <c r="AK54" s="108">
        <f t="shared" si="18"/>
        <v>33604</v>
      </c>
      <c r="AL54" s="123">
        <f t="shared" si="19"/>
        <v>0</v>
      </c>
      <c r="AM54" s="116">
        <f>IF(ISBLANK(C54),0,IF(C54=DATA!$A$3,1,0))</f>
        <v>0</v>
      </c>
      <c r="AN54" s="99">
        <f>IF(OR(ISBLANK(C54),AND(AB54=0,AC54=0)),0,IF(OR(C54=DATA!$A$3,F54=DATA!$B$3,ISBLANK(F54)),1,2))</f>
        <v>0</v>
      </c>
      <c r="AO54" s="99">
        <f t="shared" si="20"/>
        <v>0</v>
      </c>
      <c r="AP54" s="99">
        <f t="shared" si="21"/>
        <v>0</v>
      </c>
      <c r="AQ54" s="99">
        <f t="shared" si="22"/>
        <v>0</v>
      </c>
      <c r="AR54" s="99">
        <f t="shared" si="23"/>
        <v>0</v>
      </c>
      <c r="AS54" s="115">
        <f t="shared" si="24"/>
        <v>0</v>
      </c>
      <c r="AT54" s="35"/>
      <c r="AU54" s="35"/>
      <c r="AV54" s="35"/>
      <c r="AW54" s="35"/>
      <c r="AX54" s="35"/>
      <c r="AY54" s="35"/>
      <c r="AZ54" s="35"/>
      <c r="BA54" s="35"/>
      <c r="BB54" s="35"/>
      <c r="BC54" s="35"/>
    </row>
    <row r="55" spans="1:55" ht="24.75" customHeight="1" x14ac:dyDescent="0.25">
      <c r="A55" s="101"/>
      <c r="B55" s="67" t="str">
        <f>IF(ISBLANK(C55),"",MAX($B$27:B54)+1)</f>
        <v/>
      </c>
      <c r="C55" s="153"/>
      <c r="D55" s="153"/>
      <c r="E55" s="153"/>
      <c r="F55" s="153"/>
      <c r="G55" s="153"/>
      <c r="H55" s="153"/>
      <c r="I55" s="158"/>
      <c r="J55" s="158"/>
      <c r="K55" s="158"/>
      <c r="L55" s="88"/>
      <c r="M55" s="152" t="str">
        <f t="shared" si="27"/>
        <v/>
      </c>
      <c r="N55" s="152"/>
      <c r="O55" s="89"/>
      <c r="P55" s="88"/>
      <c r="Q55" s="152" t="str">
        <f t="shared" si="28"/>
        <v/>
      </c>
      <c r="R55" s="152"/>
      <c r="S55" s="89"/>
      <c r="T55" s="153"/>
      <c r="U55" s="153"/>
      <c r="V55" s="154" t="str">
        <f>IF(SUM(AB55:AG55)&gt;0,"",VLOOKUP(Formulář!C55,DATA!$A$4:$D$50,3,FALSE))</f>
        <v/>
      </c>
      <c r="W55" s="154"/>
      <c r="X55" s="81"/>
      <c r="Y55" s="132">
        <f t="shared" si="25"/>
        <v>0</v>
      </c>
      <c r="Z55" s="132">
        <f t="shared" si="26"/>
        <v>0</v>
      </c>
      <c r="AA55" s="132">
        <f t="shared" si="0"/>
        <v>127</v>
      </c>
      <c r="AB55" s="99">
        <f>IF(OR(ISBLANK(C55),C55=DATA!$A$3),1,0)</f>
        <v>1</v>
      </c>
      <c r="AC55" s="99">
        <f>IF(OR(ISBLANK(F55),F55=DATA!$B$3),2,IF(ISERROR(VLOOKUP(C55,DATA!$A$3:$B$50,2,FALSE)),2,IF(OR(F55=HLOOKUP(C55,DATA!$AM$2:$AR$4,2,FALSE),F55=HLOOKUP(C55,DATA!$AM$2:$AR$4,3,FALSE)),0,2)))</f>
        <v>2</v>
      </c>
      <c r="AD55" s="99">
        <f t="shared" si="11"/>
        <v>4</v>
      </c>
      <c r="AE55" s="99">
        <f t="shared" si="12"/>
        <v>8</v>
      </c>
      <c r="AF55" s="99">
        <f t="shared" si="13"/>
        <v>16</v>
      </c>
      <c r="AG55" s="99">
        <f t="shared" si="14"/>
        <v>32</v>
      </c>
      <c r="AH55" s="99">
        <f t="shared" si="15"/>
        <v>64</v>
      </c>
      <c r="AI55" s="114">
        <f t="shared" si="16"/>
        <v>127</v>
      </c>
      <c r="AJ55" s="108">
        <f t="shared" si="17"/>
        <v>33604</v>
      </c>
      <c r="AK55" s="108">
        <f t="shared" si="18"/>
        <v>33604</v>
      </c>
      <c r="AL55" s="123">
        <f t="shared" si="19"/>
        <v>0</v>
      </c>
      <c r="AM55" s="116">
        <f>IF(ISBLANK(C55),0,IF(C55=DATA!$A$3,1,0))</f>
        <v>0</v>
      </c>
      <c r="AN55" s="99">
        <f>IF(OR(ISBLANK(C55),AND(AB55=0,AC55=0)),0,IF(OR(C55=DATA!$A$3,F55=DATA!$B$3,ISBLANK(F55)),1,2))</f>
        <v>0</v>
      </c>
      <c r="AO55" s="99">
        <f t="shared" si="20"/>
        <v>0</v>
      </c>
      <c r="AP55" s="99">
        <f t="shared" si="21"/>
        <v>0</v>
      </c>
      <c r="AQ55" s="99">
        <f t="shared" si="22"/>
        <v>0</v>
      </c>
      <c r="AR55" s="99">
        <f t="shared" si="23"/>
        <v>0</v>
      </c>
      <c r="AS55" s="115">
        <f t="shared" si="24"/>
        <v>0</v>
      </c>
      <c r="AT55" s="35"/>
      <c r="AU55" s="35"/>
      <c r="AV55" s="35"/>
      <c r="AW55" s="35"/>
      <c r="AX55" s="35"/>
      <c r="AY55" s="35"/>
      <c r="AZ55" s="35"/>
      <c r="BA55" s="35"/>
      <c r="BB55" s="35"/>
      <c r="BC55" s="35"/>
    </row>
    <row r="56" spans="1:55" ht="24.75" customHeight="1" x14ac:dyDescent="0.25">
      <c r="A56" s="101"/>
      <c r="B56" s="67" t="str">
        <f>IF(ISBLANK(C56),"",MAX($B$27:B55)+1)</f>
        <v/>
      </c>
      <c r="C56" s="153"/>
      <c r="D56" s="153"/>
      <c r="E56" s="153"/>
      <c r="F56" s="153"/>
      <c r="G56" s="153"/>
      <c r="H56" s="153"/>
      <c r="I56" s="158"/>
      <c r="J56" s="158"/>
      <c r="K56" s="158"/>
      <c r="L56" s="88"/>
      <c r="M56" s="152" t="str">
        <f t="shared" si="27"/>
        <v/>
      </c>
      <c r="N56" s="152"/>
      <c r="O56" s="89"/>
      <c r="P56" s="88"/>
      <c r="Q56" s="152" t="str">
        <f t="shared" si="28"/>
        <v/>
      </c>
      <c r="R56" s="152"/>
      <c r="S56" s="89"/>
      <c r="T56" s="153"/>
      <c r="U56" s="153"/>
      <c r="V56" s="154" t="str">
        <f>IF(SUM(AB56:AG56)&gt;0,"",VLOOKUP(Formulář!C56,DATA!$A$4:$D$50,3,FALSE))</f>
        <v/>
      </c>
      <c r="W56" s="154"/>
      <c r="X56" s="81"/>
      <c r="Y56" s="132">
        <f t="shared" si="25"/>
        <v>0</v>
      </c>
      <c r="Z56" s="132">
        <f t="shared" si="26"/>
        <v>0</v>
      </c>
      <c r="AA56" s="132">
        <f t="shared" si="0"/>
        <v>127</v>
      </c>
      <c r="AB56" s="99">
        <f>IF(OR(ISBLANK(C56),C56=DATA!$A$3),1,0)</f>
        <v>1</v>
      </c>
      <c r="AC56" s="99">
        <f>IF(OR(ISBLANK(F56),F56=DATA!$B$3),2,IF(ISERROR(VLOOKUP(C56,DATA!$A$3:$B$50,2,FALSE)),2,IF(OR(F56=HLOOKUP(C56,DATA!$AM$2:$AR$4,2,FALSE),F56=HLOOKUP(C56,DATA!$AM$2:$AR$4,3,FALSE)),0,2)))</f>
        <v>2</v>
      </c>
      <c r="AD56" s="99">
        <f t="shared" si="11"/>
        <v>4</v>
      </c>
      <c r="AE56" s="99">
        <f t="shared" si="12"/>
        <v>8</v>
      </c>
      <c r="AF56" s="99">
        <f t="shared" si="13"/>
        <v>16</v>
      </c>
      <c r="AG56" s="99">
        <f t="shared" si="14"/>
        <v>32</v>
      </c>
      <c r="AH56" s="99">
        <f t="shared" si="15"/>
        <v>64</v>
      </c>
      <c r="AI56" s="114">
        <f t="shared" si="16"/>
        <v>127</v>
      </c>
      <c r="AJ56" s="108">
        <f t="shared" si="17"/>
        <v>33604</v>
      </c>
      <c r="AK56" s="108">
        <f t="shared" si="18"/>
        <v>33604</v>
      </c>
      <c r="AL56" s="123">
        <f t="shared" si="19"/>
        <v>0</v>
      </c>
      <c r="AM56" s="116">
        <f>IF(ISBLANK(C56),0,IF(C56=DATA!$A$3,1,0))</f>
        <v>0</v>
      </c>
      <c r="AN56" s="99">
        <f>IF(OR(ISBLANK(C56),AND(AB56=0,AC56=0)),0,IF(OR(C56=DATA!$A$3,F56=DATA!$B$3,ISBLANK(F56)),1,2))</f>
        <v>0</v>
      </c>
      <c r="AO56" s="99">
        <f t="shared" si="20"/>
        <v>0</v>
      </c>
      <c r="AP56" s="99">
        <f t="shared" si="21"/>
        <v>0</v>
      </c>
      <c r="AQ56" s="99">
        <f t="shared" si="22"/>
        <v>0</v>
      </c>
      <c r="AR56" s="99">
        <f t="shared" si="23"/>
        <v>0</v>
      </c>
      <c r="AS56" s="115">
        <f t="shared" si="24"/>
        <v>0</v>
      </c>
      <c r="AT56" s="35"/>
      <c r="AU56" s="35"/>
      <c r="AV56" s="35"/>
      <c r="AW56" s="35"/>
      <c r="AX56" s="35"/>
      <c r="AY56" s="35"/>
      <c r="AZ56" s="35"/>
      <c r="BA56" s="35"/>
      <c r="BB56" s="35"/>
      <c r="BC56" s="35"/>
    </row>
    <row r="57" spans="1:55" ht="24.75" customHeight="1" x14ac:dyDescent="0.25">
      <c r="A57" s="101"/>
      <c r="B57" s="67" t="str">
        <f>IF(ISBLANK(C57),"",MAX($B$27:B56)+1)</f>
        <v/>
      </c>
      <c r="C57" s="153"/>
      <c r="D57" s="153"/>
      <c r="E57" s="153"/>
      <c r="F57" s="153"/>
      <c r="G57" s="153"/>
      <c r="H57" s="153"/>
      <c r="I57" s="158"/>
      <c r="J57" s="158"/>
      <c r="K57" s="158"/>
      <c r="L57" s="88"/>
      <c r="M57" s="152" t="str">
        <f t="shared" si="27"/>
        <v/>
      </c>
      <c r="N57" s="152"/>
      <c r="O57" s="89"/>
      <c r="P57" s="88"/>
      <c r="Q57" s="152" t="str">
        <f t="shared" si="28"/>
        <v/>
      </c>
      <c r="R57" s="152"/>
      <c r="S57" s="89"/>
      <c r="T57" s="153"/>
      <c r="U57" s="153"/>
      <c r="V57" s="154" t="str">
        <f>IF(SUM(AB57:AG57)&gt;0,"",VLOOKUP(Formulář!C57,DATA!$A$4:$D$50,3,FALSE))</f>
        <v/>
      </c>
      <c r="W57" s="154"/>
      <c r="X57" s="81"/>
      <c r="Y57" s="132">
        <f t="shared" si="25"/>
        <v>0</v>
      </c>
      <c r="Z57" s="132">
        <f t="shared" si="26"/>
        <v>0</v>
      </c>
      <c r="AA57" s="132">
        <f t="shared" si="0"/>
        <v>127</v>
      </c>
      <c r="AB57" s="99">
        <f>IF(OR(ISBLANK(C57),C57=DATA!$A$3),1,0)</f>
        <v>1</v>
      </c>
      <c r="AC57" s="99">
        <f>IF(OR(ISBLANK(F57),F57=DATA!$B$3),2,IF(ISERROR(VLOOKUP(C57,DATA!$A$3:$B$50,2,FALSE)),2,IF(OR(F57=HLOOKUP(C57,DATA!$AM$2:$AR$4,2,FALSE),F57=HLOOKUP(C57,DATA!$AM$2:$AR$4,3,FALSE)),0,2)))</f>
        <v>2</v>
      </c>
      <c r="AD57" s="99">
        <f t="shared" si="11"/>
        <v>4</v>
      </c>
      <c r="AE57" s="99">
        <f t="shared" si="12"/>
        <v>8</v>
      </c>
      <c r="AF57" s="99">
        <f t="shared" si="13"/>
        <v>16</v>
      </c>
      <c r="AG57" s="99">
        <f t="shared" si="14"/>
        <v>32</v>
      </c>
      <c r="AH57" s="99">
        <f t="shared" si="15"/>
        <v>64</v>
      </c>
      <c r="AI57" s="114">
        <f t="shared" si="16"/>
        <v>127</v>
      </c>
      <c r="AJ57" s="108">
        <f t="shared" si="17"/>
        <v>33604</v>
      </c>
      <c r="AK57" s="108">
        <f t="shared" si="18"/>
        <v>33604</v>
      </c>
      <c r="AL57" s="123">
        <f t="shared" si="19"/>
        <v>0</v>
      </c>
      <c r="AM57" s="116">
        <f>IF(ISBLANK(C57),0,IF(C57=DATA!$A$3,1,0))</f>
        <v>0</v>
      </c>
      <c r="AN57" s="99">
        <f>IF(OR(ISBLANK(C57),AND(AB57=0,AC57=0)),0,IF(OR(C57=DATA!$A$3,F57=DATA!$B$3,ISBLANK(F57)),1,2))</f>
        <v>0</v>
      </c>
      <c r="AO57" s="99">
        <f t="shared" si="20"/>
        <v>0</v>
      </c>
      <c r="AP57" s="99">
        <f t="shared" si="21"/>
        <v>0</v>
      </c>
      <c r="AQ57" s="99">
        <f t="shared" si="22"/>
        <v>0</v>
      </c>
      <c r="AR57" s="99">
        <f t="shared" si="23"/>
        <v>0</v>
      </c>
      <c r="AS57" s="115">
        <f t="shared" si="24"/>
        <v>0</v>
      </c>
      <c r="AT57" s="35"/>
      <c r="AU57" s="35"/>
      <c r="AV57" s="35"/>
      <c r="AW57" s="35"/>
      <c r="AX57" s="35"/>
      <c r="AY57" s="35"/>
      <c r="AZ57" s="35"/>
      <c r="BA57" s="35"/>
      <c r="BB57" s="35"/>
      <c r="BC57" s="35"/>
    </row>
    <row r="58" spans="1:55" ht="24.75" customHeight="1" x14ac:dyDescent="0.25">
      <c r="A58" s="101"/>
      <c r="B58" s="67" t="str">
        <f>IF(ISBLANK(C58),"",MAX($B$27:B57)+1)</f>
        <v/>
      </c>
      <c r="C58" s="153"/>
      <c r="D58" s="153"/>
      <c r="E58" s="153"/>
      <c r="F58" s="153"/>
      <c r="G58" s="153"/>
      <c r="H58" s="153"/>
      <c r="I58" s="158"/>
      <c r="J58" s="158"/>
      <c r="K58" s="158"/>
      <c r="L58" s="88"/>
      <c r="M58" s="152" t="str">
        <f t="shared" si="27"/>
        <v/>
      </c>
      <c r="N58" s="152"/>
      <c r="O58" s="89"/>
      <c r="P58" s="88"/>
      <c r="Q58" s="152" t="str">
        <f t="shared" si="28"/>
        <v/>
      </c>
      <c r="R58" s="152"/>
      <c r="S58" s="89"/>
      <c r="T58" s="153"/>
      <c r="U58" s="153"/>
      <c r="V58" s="154" t="str">
        <f>IF(SUM(AB58:AG58)&gt;0,"",VLOOKUP(Formulář!C58,DATA!$A$4:$D$50,3,FALSE))</f>
        <v/>
      </c>
      <c r="W58" s="154"/>
      <c r="X58" s="81"/>
      <c r="Y58" s="132">
        <f t="shared" si="25"/>
        <v>0</v>
      </c>
      <c r="Z58" s="132">
        <f t="shared" si="26"/>
        <v>0</v>
      </c>
      <c r="AA58" s="132">
        <f t="shared" si="0"/>
        <v>127</v>
      </c>
      <c r="AB58" s="99">
        <f>IF(OR(ISBLANK(C58),C58=DATA!$A$3),1,0)</f>
        <v>1</v>
      </c>
      <c r="AC58" s="99">
        <f>IF(OR(ISBLANK(F58),F58=DATA!$B$3),2,IF(ISERROR(VLOOKUP(C58,DATA!$A$3:$B$50,2,FALSE)),2,IF(OR(F58=HLOOKUP(C58,DATA!$AM$2:$AR$4,2,FALSE),F58=HLOOKUP(C58,DATA!$AM$2:$AR$4,3,FALSE)),0,2)))</f>
        <v>2</v>
      </c>
      <c r="AD58" s="99">
        <f t="shared" si="11"/>
        <v>4</v>
      </c>
      <c r="AE58" s="99">
        <f t="shared" si="12"/>
        <v>8</v>
      </c>
      <c r="AF58" s="99">
        <f t="shared" si="13"/>
        <v>16</v>
      </c>
      <c r="AG58" s="99">
        <f t="shared" si="14"/>
        <v>32</v>
      </c>
      <c r="AH58" s="99">
        <f t="shared" si="15"/>
        <v>64</v>
      </c>
      <c r="AI58" s="114">
        <f t="shared" si="16"/>
        <v>127</v>
      </c>
      <c r="AJ58" s="108">
        <f t="shared" si="17"/>
        <v>33604</v>
      </c>
      <c r="AK58" s="108">
        <f t="shared" si="18"/>
        <v>33604</v>
      </c>
      <c r="AL58" s="123">
        <f t="shared" si="19"/>
        <v>0</v>
      </c>
      <c r="AM58" s="116">
        <f>IF(ISBLANK(C58),0,IF(C58=DATA!$A$3,1,0))</f>
        <v>0</v>
      </c>
      <c r="AN58" s="99">
        <f>IF(OR(ISBLANK(C58),AND(AB58=0,AC58=0)),0,IF(OR(C58=DATA!$A$3,F58=DATA!$B$3,ISBLANK(F58)),1,2))</f>
        <v>0</v>
      </c>
      <c r="AO58" s="99">
        <f t="shared" si="20"/>
        <v>0</v>
      </c>
      <c r="AP58" s="99">
        <f t="shared" si="21"/>
        <v>0</v>
      </c>
      <c r="AQ58" s="99">
        <f t="shared" si="22"/>
        <v>0</v>
      </c>
      <c r="AR58" s="99">
        <f t="shared" si="23"/>
        <v>0</v>
      </c>
      <c r="AS58" s="115">
        <f t="shared" si="24"/>
        <v>0</v>
      </c>
      <c r="AT58" s="35"/>
      <c r="AU58" s="35"/>
      <c r="AV58" s="35"/>
      <c r="AW58" s="35"/>
      <c r="AX58" s="35"/>
      <c r="AY58" s="35"/>
      <c r="AZ58" s="35"/>
      <c r="BA58" s="35"/>
      <c r="BB58" s="35"/>
      <c r="BC58" s="35"/>
    </row>
    <row r="59" spans="1:55" ht="24.75" customHeight="1" x14ac:dyDescent="0.25">
      <c r="A59" s="101"/>
      <c r="B59" s="67" t="str">
        <f>IF(ISBLANK(C59),"",MAX($B$27:B58)+1)</f>
        <v/>
      </c>
      <c r="C59" s="153"/>
      <c r="D59" s="153"/>
      <c r="E59" s="153"/>
      <c r="F59" s="153"/>
      <c r="G59" s="153"/>
      <c r="H59" s="153"/>
      <c r="I59" s="158"/>
      <c r="J59" s="158"/>
      <c r="K59" s="158"/>
      <c r="L59" s="88"/>
      <c r="M59" s="152" t="str">
        <f t="shared" si="27"/>
        <v/>
      </c>
      <c r="N59" s="152"/>
      <c r="O59" s="89"/>
      <c r="P59" s="88"/>
      <c r="Q59" s="152" t="str">
        <f t="shared" si="28"/>
        <v/>
      </c>
      <c r="R59" s="152"/>
      <c r="S59" s="89"/>
      <c r="T59" s="153"/>
      <c r="U59" s="153"/>
      <c r="V59" s="154" t="str">
        <f>IF(SUM(AB59:AG59)&gt;0,"",VLOOKUP(Formulář!C59,DATA!$A$4:$D$50,3,FALSE))</f>
        <v/>
      </c>
      <c r="W59" s="154"/>
      <c r="X59" s="81"/>
      <c r="Y59" s="132">
        <f t="shared" si="25"/>
        <v>0</v>
      </c>
      <c r="Z59" s="132">
        <f t="shared" si="26"/>
        <v>0</v>
      </c>
      <c r="AA59" s="132">
        <f t="shared" si="0"/>
        <v>127</v>
      </c>
      <c r="AB59" s="99">
        <f>IF(OR(ISBLANK(C59),C59=DATA!$A$3),1,0)</f>
        <v>1</v>
      </c>
      <c r="AC59" s="99">
        <f>IF(OR(ISBLANK(F59),F59=DATA!$B$3),2,IF(ISERROR(VLOOKUP(C59,DATA!$A$3:$B$50,2,FALSE)),2,IF(OR(F59=HLOOKUP(C59,DATA!$AM$2:$AR$4,2,FALSE),F59=HLOOKUP(C59,DATA!$AM$2:$AR$4,3,FALSE)),0,2)))</f>
        <v>2</v>
      </c>
      <c r="AD59" s="99">
        <f t="shared" si="11"/>
        <v>4</v>
      </c>
      <c r="AE59" s="99">
        <f t="shared" si="12"/>
        <v>8</v>
      </c>
      <c r="AF59" s="99">
        <f t="shared" si="13"/>
        <v>16</v>
      </c>
      <c r="AG59" s="99">
        <f t="shared" si="14"/>
        <v>32</v>
      </c>
      <c r="AH59" s="99">
        <f t="shared" si="15"/>
        <v>64</v>
      </c>
      <c r="AI59" s="114">
        <f t="shared" si="16"/>
        <v>127</v>
      </c>
      <c r="AJ59" s="108">
        <f t="shared" si="17"/>
        <v>33604</v>
      </c>
      <c r="AK59" s="108">
        <f t="shared" si="18"/>
        <v>33604</v>
      </c>
      <c r="AL59" s="123">
        <f t="shared" si="19"/>
        <v>0</v>
      </c>
      <c r="AM59" s="116">
        <f>IF(ISBLANK(C59),0,IF(C59=DATA!$A$3,1,0))</f>
        <v>0</v>
      </c>
      <c r="AN59" s="99">
        <f>IF(OR(ISBLANK(C59),AND(AB59=0,AC59=0)),0,IF(OR(C59=DATA!$A$3,F59=DATA!$B$3,ISBLANK(F59)),1,2))</f>
        <v>0</v>
      </c>
      <c r="AO59" s="99">
        <f t="shared" si="20"/>
        <v>0</v>
      </c>
      <c r="AP59" s="99">
        <f t="shared" si="21"/>
        <v>0</v>
      </c>
      <c r="AQ59" s="99">
        <f t="shared" si="22"/>
        <v>0</v>
      </c>
      <c r="AR59" s="99">
        <f t="shared" si="23"/>
        <v>0</v>
      </c>
      <c r="AS59" s="115">
        <f t="shared" si="24"/>
        <v>0</v>
      </c>
      <c r="AT59" s="35"/>
      <c r="AU59" s="35"/>
      <c r="AV59" s="35"/>
      <c r="AW59" s="35"/>
      <c r="AX59" s="35"/>
      <c r="AY59" s="35"/>
      <c r="AZ59" s="35"/>
      <c r="BA59" s="35"/>
      <c r="BB59" s="35"/>
      <c r="BC59" s="35"/>
    </row>
    <row r="60" spans="1:55" ht="24.75" customHeight="1" x14ac:dyDescent="0.25">
      <c r="A60" s="101"/>
      <c r="B60" s="67" t="str">
        <f>IF(ISBLANK(C60),"",MAX($B$27:B59)+1)</f>
        <v/>
      </c>
      <c r="C60" s="153"/>
      <c r="D60" s="153"/>
      <c r="E60" s="153"/>
      <c r="F60" s="153"/>
      <c r="G60" s="153"/>
      <c r="H60" s="153"/>
      <c r="I60" s="158"/>
      <c r="J60" s="158"/>
      <c r="K60" s="158"/>
      <c r="L60" s="88"/>
      <c r="M60" s="152" t="str">
        <f t="shared" si="27"/>
        <v/>
      </c>
      <c r="N60" s="152"/>
      <c r="O60" s="89"/>
      <c r="P60" s="88"/>
      <c r="Q60" s="152" t="str">
        <f t="shared" si="28"/>
        <v/>
      </c>
      <c r="R60" s="152"/>
      <c r="S60" s="89"/>
      <c r="T60" s="153"/>
      <c r="U60" s="153"/>
      <c r="V60" s="154" t="str">
        <f>IF(SUM(AB60:AG60)&gt;0,"",VLOOKUP(Formulář!C60,DATA!$A$4:$D$50,3,FALSE))</f>
        <v/>
      </c>
      <c r="W60" s="154"/>
      <c r="X60" s="81"/>
      <c r="Y60" s="132">
        <f t="shared" si="25"/>
        <v>0</v>
      </c>
      <c r="Z60" s="132">
        <f t="shared" si="26"/>
        <v>0</v>
      </c>
      <c r="AA60" s="132">
        <f t="shared" si="0"/>
        <v>127</v>
      </c>
      <c r="AB60" s="99">
        <f>IF(OR(ISBLANK(C60),C60=DATA!$A$3),1,0)</f>
        <v>1</v>
      </c>
      <c r="AC60" s="99">
        <f>IF(OR(ISBLANK(F60),F60=DATA!$B$3),2,IF(ISERROR(VLOOKUP(C60,DATA!$A$3:$B$50,2,FALSE)),2,IF(OR(F60=HLOOKUP(C60,DATA!$AM$2:$AR$4,2,FALSE),F60=HLOOKUP(C60,DATA!$AM$2:$AR$4,3,FALSE)),0,2)))</f>
        <v>2</v>
      </c>
      <c r="AD60" s="99">
        <f t="shared" si="11"/>
        <v>4</v>
      </c>
      <c r="AE60" s="99">
        <f t="shared" si="12"/>
        <v>8</v>
      </c>
      <c r="AF60" s="99">
        <f t="shared" si="13"/>
        <v>16</v>
      </c>
      <c r="AG60" s="99">
        <f t="shared" si="14"/>
        <v>32</v>
      </c>
      <c r="AH60" s="99">
        <f t="shared" si="15"/>
        <v>64</v>
      </c>
      <c r="AI60" s="114">
        <f t="shared" si="16"/>
        <v>127</v>
      </c>
      <c r="AJ60" s="108">
        <f t="shared" si="17"/>
        <v>33604</v>
      </c>
      <c r="AK60" s="108">
        <f t="shared" si="18"/>
        <v>33604</v>
      </c>
      <c r="AL60" s="123">
        <f t="shared" si="19"/>
        <v>0</v>
      </c>
      <c r="AM60" s="116">
        <f>IF(ISBLANK(C60),0,IF(C60=DATA!$A$3,1,0))</f>
        <v>0</v>
      </c>
      <c r="AN60" s="99">
        <f>IF(OR(ISBLANK(C60),AND(AB60=0,AC60=0)),0,IF(OR(C60=DATA!$A$3,F60=DATA!$B$3,ISBLANK(F60)),1,2))</f>
        <v>0</v>
      </c>
      <c r="AO60" s="99">
        <f t="shared" si="20"/>
        <v>0</v>
      </c>
      <c r="AP60" s="99">
        <f t="shared" si="21"/>
        <v>0</v>
      </c>
      <c r="AQ60" s="99">
        <f t="shared" si="22"/>
        <v>0</v>
      </c>
      <c r="AR60" s="99">
        <f t="shared" si="23"/>
        <v>0</v>
      </c>
      <c r="AS60" s="115">
        <f t="shared" si="24"/>
        <v>0</v>
      </c>
      <c r="AT60" s="35"/>
      <c r="AU60" s="35"/>
      <c r="AV60" s="35"/>
      <c r="AW60" s="35"/>
      <c r="AX60" s="35"/>
      <c r="AY60" s="35"/>
      <c r="AZ60" s="35"/>
      <c r="BA60" s="35"/>
      <c r="BB60" s="35"/>
      <c r="BC60" s="35"/>
    </row>
    <row r="61" spans="1:55" ht="24.75" customHeight="1" x14ac:dyDescent="0.25">
      <c r="A61" s="101"/>
      <c r="B61" s="67" t="str">
        <f>IF(ISBLANK(C61),"",MAX($B$27:B60)+1)</f>
        <v/>
      </c>
      <c r="C61" s="153"/>
      <c r="D61" s="153"/>
      <c r="E61" s="153"/>
      <c r="F61" s="153"/>
      <c r="G61" s="153"/>
      <c r="H61" s="153"/>
      <c r="I61" s="158"/>
      <c r="J61" s="158"/>
      <c r="K61" s="158"/>
      <c r="L61" s="88"/>
      <c r="M61" s="152" t="str">
        <f t="shared" si="27"/>
        <v/>
      </c>
      <c r="N61" s="152"/>
      <c r="O61" s="89"/>
      <c r="P61" s="88"/>
      <c r="Q61" s="152" t="str">
        <f t="shared" si="28"/>
        <v/>
      </c>
      <c r="R61" s="152"/>
      <c r="S61" s="89"/>
      <c r="T61" s="153"/>
      <c r="U61" s="153"/>
      <c r="V61" s="154" t="str">
        <f>IF(SUM(AB61:AG61)&gt;0,"",VLOOKUP(Formulář!C61,DATA!$A$4:$D$50,3,FALSE))</f>
        <v/>
      </c>
      <c r="W61" s="154"/>
      <c r="X61" s="81"/>
      <c r="Y61" s="132">
        <f t="shared" si="25"/>
        <v>0</v>
      </c>
      <c r="Z61" s="132">
        <f t="shared" si="26"/>
        <v>0</v>
      </c>
      <c r="AA61" s="132">
        <f t="shared" si="0"/>
        <v>127</v>
      </c>
      <c r="AB61" s="99">
        <f>IF(OR(ISBLANK(C61),C61=DATA!$A$3),1,0)</f>
        <v>1</v>
      </c>
      <c r="AC61" s="99">
        <f>IF(OR(ISBLANK(F61),F61=DATA!$B$3),2,IF(ISERROR(VLOOKUP(C61,DATA!$A$3:$B$50,2,FALSE)),2,IF(OR(F61=HLOOKUP(C61,DATA!$AM$2:$AR$4,2,FALSE),F61=HLOOKUP(C61,DATA!$AM$2:$AR$4,3,FALSE)),0,2)))</f>
        <v>2</v>
      </c>
      <c r="AD61" s="99">
        <f t="shared" si="11"/>
        <v>4</v>
      </c>
      <c r="AE61" s="99">
        <f t="shared" si="12"/>
        <v>8</v>
      </c>
      <c r="AF61" s="99">
        <f t="shared" si="13"/>
        <v>16</v>
      </c>
      <c r="AG61" s="99">
        <f t="shared" si="14"/>
        <v>32</v>
      </c>
      <c r="AH61" s="99">
        <f t="shared" si="15"/>
        <v>64</v>
      </c>
      <c r="AI61" s="114">
        <f t="shared" si="16"/>
        <v>127</v>
      </c>
      <c r="AJ61" s="108">
        <f t="shared" si="17"/>
        <v>33604</v>
      </c>
      <c r="AK61" s="108">
        <f t="shared" si="18"/>
        <v>33604</v>
      </c>
      <c r="AL61" s="123">
        <f t="shared" si="19"/>
        <v>0</v>
      </c>
      <c r="AM61" s="116">
        <f>IF(ISBLANK(C61),0,IF(C61=DATA!$A$3,1,0))</f>
        <v>0</v>
      </c>
      <c r="AN61" s="99">
        <f>IF(OR(ISBLANK(C61),AND(AB61=0,AC61=0)),0,IF(OR(C61=DATA!$A$3,F61=DATA!$B$3,ISBLANK(F61)),1,2))</f>
        <v>0</v>
      </c>
      <c r="AO61" s="99">
        <f t="shared" si="20"/>
        <v>0</v>
      </c>
      <c r="AP61" s="99">
        <f t="shared" si="21"/>
        <v>0</v>
      </c>
      <c r="AQ61" s="99">
        <f t="shared" si="22"/>
        <v>0</v>
      </c>
      <c r="AR61" s="99">
        <f t="shared" si="23"/>
        <v>0</v>
      </c>
      <c r="AS61" s="115">
        <f t="shared" si="24"/>
        <v>0</v>
      </c>
      <c r="AT61" s="35"/>
      <c r="AU61" s="35"/>
      <c r="AV61" s="35"/>
      <c r="AW61" s="35"/>
      <c r="AX61" s="35"/>
      <c r="AY61" s="35"/>
      <c r="AZ61" s="35"/>
      <c r="BA61" s="35"/>
      <c r="BB61" s="35"/>
      <c r="BC61" s="35"/>
    </row>
    <row r="62" spans="1:55" ht="24.75" customHeight="1" x14ac:dyDescent="0.25">
      <c r="A62" s="101"/>
      <c r="B62" s="67" t="str">
        <f>IF(ISBLANK(C62),"",MAX($B$27:B61)+1)</f>
        <v/>
      </c>
      <c r="C62" s="153"/>
      <c r="D62" s="153"/>
      <c r="E62" s="153"/>
      <c r="F62" s="153"/>
      <c r="G62" s="153"/>
      <c r="H62" s="153"/>
      <c r="I62" s="158"/>
      <c r="J62" s="158"/>
      <c r="K62" s="158"/>
      <c r="L62" s="88"/>
      <c r="M62" s="152" t="str">
        <f t="shared" si="27"/>
        <v/>
      </c>
      <c r="N62" s="152"/>
      <c r="O62" s="89"/>
      <c r="P62" s="88"/>
      <c r="Q62" s="152" t="str">
        <f t="shared" si="28"/>
        <v/>
      </c>
      <c r="R62" s="152"/>
      <c r="S62" s="89"/>
      <c r="T62" s="153"/>
      <c r="U62" s="153"/>
      <c r="V62" s="154" t="str">
        <f>IF(SUM(AB62:AG62)&gt;0,"",VLOOKUP(Formulář!C62,DATA!$A$4:$D$50,3,FALSE))</f>
        <v/>
      </c>
      <c r="W62" s="154"/>
      <c r="X62" s="81"/>
      <c r="Y62" s="132">
        <f t="shared" si="25"/>
        <v>0</v>
      </c>
      <c r="Z62" s="132">
        <f t="shared" si="26"/>
        <v>0</v>
      </c>
      <c r="AA62" s="132">
        <f t="shared" si="0"/>
        <v>127</v>
      </c>
      <c r="AB62" s="99">
        <f>IF(OR(ISBLANK(C62),C62=DATA!$A$3),1,0)</f>
        <v>1</v>
      </c>
      <c r="AC62" s="99">
        <f>IF(OR(ISBLANK(F62),F62=DATA!$B$3),2,IF(ISERROR(VLOOKUP(C62,DATA!$A$3:$B$50,2,FALSE)),2,IF(OR(F62=HLOOKUP(C62,DATA!$AM$2:$AR$4,2,FALSE),F62=HLOOKUP(C62,DATA!$AM$2:$AR$4,3,FALSE)),0,2)))</f>
        <v>2</v>
      </c>
      <c r="AD62" s="99">
        <f t="shared" si="11"/>
        <v>4</v>
      </c>
      <c r="AE62" s="99">
        <f t="shared" si="12"/>
        <v>8</v>
      </c>
      <c r="AF62" s="99">
        <f t="shared" si="13"/>
        <v>16</v>
      </c>
      <c r="AG62" s="99">
        <f t="shared" si="14"/>
        <v>32</v>
      </c>
      <c r="AH62" s="99">
        <f t="shared" si="15"/>
        <v>64</v>
      </c>
      <c r="AI62" s="114">
        <f t="shared" si="16"/>
        <v>127</v>
      </c>
      <c r="AJ62" s="108">
        <f t="shared" si="17"/>
        <v>33604</v>
      </c>
      <c r="AK62" s="108">
        <f t="shared" si="18"/>
        <v>33604</v>
      </c>
      <c r="AL62" s="123">
        <f t="shared" si="19"/>
        <v>0</v>
      </c>
      <c r="AM62" s="116">
        <f>IF(ISBLANK(C62),0,IF(C62=DATA!$A$3,1,0))</f>
        <v>0</v>
      </c>
      <c r="AN62" s="99">
        <f>IF(OR(ISBLANK(C62),AND(AB62=0,AC62=0)),0,IF(OR(C62=DATA!$A$3,F62=DATA!$B$3,ISBLANK(F62)),1,2))</f>
        <v>0</v>
      </c>
      <c r="AO62" s="99">
        <f t="shared" si="20"/>
        <v>0</v>
      </c>
      <c r="AP62" s="99">
        <f t="shared" si="21"/>
        <v>0</v>
      </c>
      <c r="AQ62" s="99">
        <f t="shared" si="22"/>
        <v>0</v>
      </c>
      <c r="AR62" s="99">
        <f t="shared" si="23"/>
        <v>0</v>
      </c>
      <c r="AS62" s="115">
        <f t="shared" si="24"/>
        <v>0</v>
      </c>
      <c r="AT62" s="35"/>
      <c r="AU62" s="35"/>
      <c r="AV62" s="35"/>
      <c r="AW62" s="35"/>
      <c r="AX62" s="35"/>
      <c r="AY62" s="35"/>
      <c r="AZ62" s="35"/>
      <c r="BA62" s="35"/>
      <c r="BB62" s="35"/>
      <c r="BC62" s="35"/>
    </row>
    <row r="63" spans="1:55" ht="24.75" customHeight="1" x14ac:dyDescent="0.25">
      <c r="A63" s="101"/>
      <c r="B63" s="67" t="str">
        <f>IF(ISBLANK(C63),"",MAX($B$27:B62)+1)</f>
        <v/>
      </c>
      <c r="C63" s="153"/>
      <c r="D63" s="153"/>
      <c r="E63" s="153"/>
      <c r="F63" s="153"/>
      <c r="G63" s="153"/>
      <c r="H63" s="153"/>
      <c r="I63" s="158"/>
      <c r="J63" s="158"/>
      <c r="K63" s="158"/>
      <c r="L63" s="88"/>
      <c r="M63" s="152" t="str">
        <f t="shared" si="27"/>
        <v/>
      </c>
      <c r="N63" s="152"/>
      <c r="O63" s="89"/>
      <c r="P63" s="88"/>
      <c r="Q63" s="152" t="str">
        <f t="shared" si="28"/>
        <v/>
      </c>
      <c r="R63" s="152"/>
      <c r="S63" s="89"/>
      <c r="T63" s="153"/>
      <c r="U63" s="153"/>
      <c r="V63" s="154" t="str">
        <f>IF(SUM(AB63:AG63)&gt;0,"",VLOOKUP(Formulář!C63,DATA!$A$4:$D$50,3,FALSE))</f>
        <v/>
      </c>
      <c r="W63" s="154"/>
      <c r="X63" s="81"/>
      <c r="Y63" s="132">
        <f t="shared" si="25"/>
        <v>0</v>
      </c>
      <c r="Z63" s="132">
        <f t="shared" si="26"/>
        <v>0</v>
      </c>
      <c r="AA63" s="132">
        <f t="shared" si="0"/>
        <v>127</v>
      </c>
      <c r="AB63" s="99">
        <f>IF(OR(ISBLANK(C63),C63=DATA!$A$3),1,0)</f>
        <v>1</v>
      </c>
      <c r="AC63" s="99">
        <f>IF(OR(ISBLANK(F63),F63=DATA!$B$3),2,IF(ISERROR(VLOOKUP(C63,DATA!$A$3:$B$50,2,FALSE)),2,IF(OR(F63=HLOOKUP(C63,DATA!$AM$2:$AR$4,2,FALSE),F63=HLOOKUP(C63,DATA!$AM$2:$AR$4,3,FALSE)),0,2)))</f>
        <v>2</v>
      </c>
      <c r="AD63" s="99">
        <f t="shared" si="11"/>
        <v>4</v>
      </c>
      <c r="AE63" s="99">
        <f t="shared" si="12"/>
        <v>8</v>
      </c>
      <c r="AF63" s="99">
        <f t="shared" si="13"/>
        <v>16</v>
      </c>
      <c r="AG63" s="99">
        <f t="shared" si="14"/>
        <v>32</v>
      </c>
      <c r="AH63" s="99">
        <f t="shared" si="15"/>
        <v>64</v>
      </c>
      <c r="AI63" s="114">
        <f t="shared" si="16"/>
        <v>127</v>
      </c>
      <c r="AJ63" s="108">
        <f t="shared" si="17"/>
        <v>33604</v>
      </c>
      <c r="AK63" s="108">
        <f t="shared" si="18"/>
        <v>33604</v>
      </c>
      <c r="AL63" s="123">
        <f t="shared" si="19"/>
        <v>0</v>
      </c>
      <c r="AM63" s="116">
        <f>IF(ISBLANK(C63),0,IF(C63=DATA!$A$3,1,0))</f>
        <v>0</v>
      </c>
      <c r="AN63" s="99">
        <f>IF(OR(ISBLANK(C63),AND(AB63=0,AC63=0)),0,IF(OR(C63=DATA!$A$3,F63=DATA!$B$3,ISBLANK(F63)),1,2))</f>
        <v>0</v>
      </c>
      <c r="AO63" s="99">
        <f t="shared" si="20"/>
        <v>0</v>
      </c>
      <c r="AP63" s="99">
        <f t="shared" si="21"/>
        <v>0</v>
      </c>
      <c r="AQ63" s="99">
        <f t="shared" si="22"/>
        <v>0</v>
      </c>
      <c r="AR63" s="99">
        <f t="shared" si="23"/>
        <v>0</v>
      </c>
      <c r="AS63" s="115">
        <f t="shared" si="24"/>
        <v>0</v>
      </c>
      <c r="AT63" s="35"/>
      <c r="AU63" s="35"/>
      <c r="AV63" s="35"/>
      <c r="AW63" s="35"/>
      <c r="AX63" s="35"/>
      <c r="AY63" s="35"/>
      <c r="AZ63" s="35"/>
      <c r="BA63" s="35"/>
      <c r="BB63" s="35"/>
      <c r="BC63" s="35"/>
    </row>
    <row r="64" spans="1:55" ht="24.75" customHeight="1" x14ac:dyDescent="0.25">
      <c r="A64" s="101"/>
      <c r="B64" s="67" t="str">
        <f>IF(ISBLANK(C64),"",MAX($B$27:B63)+1)</f>
        <v/>
      </c>
      <c r="C64" s="153"/>
      <c r="D64" s="153"/>
      <c r="E64" s="153"/>
      <c r="F64" s="153"/>
      <c r="G64" s="153"/>
      <c r="H64" s="153"/>
      <c r="I64" s="158"/>
      <c r="J64" s="158"/>
      <c r="K64" s="158"/>
      <c r="L64" s="88"/>
      <c r="M64" s="152" t="str">
        <f t="shared" si="27"/>
        <v/>
      </c>
      <c r="N64" s="152"/>
      <c r="O64" s="89"/>
      <c r="P64" s="88"/>
      <c r="Q64" s="152" t="str">
        <f t="shared" si="28"/>
        <v/>
      </c>
      <c r="R64" s="152"/>
      <c r="S64" s="89"/>
      <c r="T64" s="153"/>
      <c r="U64" s="153"/>
      <c r="V64" s="154" t="str">
        <f>IF(SUM(AB64:AG64)&gt;0,"",VLOOKUP(Formulář!C64,DATA!$A$4:$D$50,3,FALSE))</f>
        <v/>
      </c>
      <c r="W64" s="154"/>
      <c r="X64" s="81"/>
      <c r="Y64" s="132">
        <f t="shared" si="25"/>
        <v>0</v>
      </c>
      <c r="Z64" s="132">
        <f t="shared" si="26"/>
        <v>0</v>
      </c>
      <c r="AA64" s="132">
        <f t="shared" si="0"/>
        <v>127</v>
      </c>
      <c r="AB64" s="99">
        <f>IF(OR(ISBLANK(C64),C64=DATA!$A$3),1,0)</f>
        <v>1</v>
      </c>
      <c r="AC64" s="99">
        <f>IF(OR(ISBLANK(F64),F64=DATA!$B$3),2,IF(ISERROR(VLOOKUP(C64,DATA!$A$3:$B$50,2,FALSE)),2,IF(OR(F64=HLOOKUP(C64,DATA!$AM$2:$AR$4,2,FALSE),F64=HLOOKUP(C64,DATA!$AM$2:$AR$4,3,FALSE)),0,2)))</f>
        <v>2</v>
      </c>
      <c r="AD64" s="99">
        <f t="shared" si="11"/>
        <v>4</v>
      </c>
      <c r="AE64" s="99">
        <f t="shared" si="12"/>
        <v>8</v>
      </c>
      <c r="AF64" s="99">
        <f t="shared" si="13"/>
        <v>16</v>
      </c>
      <c r="AG64" s="99">
        <f t="shared" si="14"/>
        <v>32</v>
      </c>
      <c r="AH64" s="99">
        <f t="shared" si="15"/>
        <v>64</v>
      </c>
      <c r="AI64" s="114">
        <f t="shared" si="16"/>
        <v>127</v>
      </c>
      <c r="AJ64" s="108">
        <f t="shared" si="17"/>
        <v>33604</v>
      </c>
      <c r="AK64" s="108">
        <f t="shared" si="18"/>
        <v>33604</v>
      </c>
      <c r="AL64" s="123">
        <f t="shared" si="19"/>
        <v>0</v>
      </c>
      <c r="AM64" s="116">
        <f>IF(ISBLANK(C64),0,IF(C64=DATA!$A$3,1,0))</f>
        <v>0</v>
      </c>
      <c r="AN64" s="99">
        <f>IF(OR(ISBLANK(C64),AND(AB64=0,AC64=0)),0,IF(OR(C64=DATA!$A$3,F64=DATA!$B$3,ISBLANK(F64)),1,2))</f>
        <v>0</v>
      </c>
      <c r="AO64" s="99">
        <f t="shared" si="20"/>
        <v>0</v>
      </c>
      <c r="AP64" s="99">
        <f t="shared" si="21"/>
        <v>0</v>
      </c>
      <c r="AQ64" s="99">
        <f t="shared" si="22"/>
        <v>0</v>
      </c>
      <c r="AR64" s="99">
        <f t="shared" si="23"/>
        <v>0</v>
      </c>
      <c r="AS64" s="115">
        <f t="shared" si="24"/>
        <v>0</v>
      </c>
      <c r="AT64" s="35"/>
      <c r="AU64" s="35"/>
      <c r="AV64" s="35"/>
      <c r="AW64" s="35"/>
      <c r="AX64" s="35"/>
      <c r="AY64" s="35"/>
      <c r="AZ64" s="35"/>
      <c r="BA64" s="35"/>
      <c r="BB64" s="35"/>
      <c r="BC64" s="35"/>
    </row>
    <row r="65" spans="1:55" ht="24.75" customHeight="1" x14ac:dyDescent="0.25">
      <c r="A65" s="101"/>
      <c r="B65" s="67" t="str">
        <f>IF(ISBLANK(C65),"",MAX($B$27:B64)+1)</f>
        <v/>
      </c>
      <c r="C65" s="153"/>
      <c r="D65" s="153"/>
      <c r="E65" s="153"/>
      <c r="F65" s="153"/>
      <c r="G65" s="153"/>
      <c r="H65" s="153"/>
      <c r="I65" s="158"/>
      <c r="J65" s="158"/>
      <c r="K65" s="158"/>
      <c r="L65" s="88"/>
      <c r="M65" s="152" t="str">
        <f t="shared" si="27"/>
        <v/>
      </c>
      <c r="N65" s="152"/>
      <c r="O65" s="89"/>
      <c r="P65" s="88"/>
      <c r="Q65" s="152" t="str">
        <f t="shared" si="28"/>
        <v/>
      </c>
      <c r="R65" s="152"/>
      <c r="S65" s="89"/>
      <c r="T65" s="153"/>
      <c r="U65" s="153"/>
      <c r="V65" s="154" t="str">
        <f>IF(SUM(AB65:AG65)&gt;0,"",VLOOKUP(Formulář!C65,DATA!$A$4:$D$50,3,FALSE))</f>
        <v/>
      </c>
      <c r="W65" s="154"/>
      <c r="X65" s="81"/>
      <c r="Y65" s="132">
        <f t="shared" si="25"/>
        <v>0</v>
      </c>
      <c r="Z65" s="132">
        <f t="shared" si="26"/>
        <v>0</v>
      </c>
      <c r="AA65" s="132">
        <f t="shared" si="0"/>
        <v>127</v>
      </c>
      <c r="AB65" s="99">
        <f>IF(OR(ISBLANK(C65),C65=DATA!$A$3),1,0)</f>
        <v>1</v>
      </c>
      <c r="AC65" s="99">
        <f>IF(OR(ISBLANK(F65),F65=DATA!$B$3),2,IF(ISERROR(VLOOKUP(C65,DATA!$A$3:$B$50,2,FALSE)),2,IF(OR(F65=HLOOKUP(C65,DATA!$AM$2:$AR$4,2,FALSE),F65=HLOOKUP(C65,DATA!$AM$2:$AR$4,3,FALSE)),0,2)))</f>
        <v>2</v>
      </c>
      <c r="AD65" s="99">
        <f t="shared" si="11"/>
        <v>4</v>
      </c>
      <c r="AE65" s="99">
        <f t="shared" si="12"/>
        <v>8</v>
      </c>
      <c r="AF65" s="99">
        <f t="shared" si="13"/>
        <v>16</v>
      </c>
      <c r="AG65" s="99">
        <f t="shared" si="14"/>
        <v>32</v>
      </c>
      <c r="AH65" s="99">
        <f t="shared" si="15"/>
        <v>64</v>
      </c>
      <c r="AI65" s="114">
        <f t="shared" si="16"/>
        <v>127</v>
      </c>
      <c r="AJ65" s="108">
        <f t="shared" si="17"/>
        <v>33604</v>
      </c>
      <c r="AK65" s="108">
        <f t="shared" si="18"/>
        <v>33604</v>
      </c>
      <c r="AL65" s="123">
        <f t="shared" si="19"/>
        <v>0</v>
      </c>
      <c r="AM65" s="116">
        <f>IF(ISBLANK(C65),0,IF(C65=DATA!$A$3,1,0))</f>
        <v>0</v>
      </c>
      <c r="AN65" s="99">
        <f>IF(OR(ISBLANK(C65),AND(AB65=0,AC65=0)),0,IF(OR(C65=DATA!$A$3,F65=DATA!$B$3,ISBLANK(F65)),1,2))</f>
        <v>0</v>
      </c>
      <c r="AO65" s="99">
        <f t="shared" si="20"/>
        <v>0</v>
      </c>
      <c r="AP65" s="99">
        <f t="shared" si="21"/>
        <v>0</v>
      </c>
      <c r="AQ65" s="99">
        <f t="shared" si="22"/>
        <v>0</v>
      </c>
      <c r="AR65" s="99">
        <f t="shared" si="23"/>
        <v>0</v>
      </c>
      <c r="AS65" s="115">
        <f t="shared" si="24"/>
        <v>0</v>
      </c>
      <c r="AT65" s="35"/>
      <c r="AU65" s="35"/>
      <c r="AV65" s="35"/>
      <c r="AW65" s="35"/>
      <c r="AX65" s="35"/>
      <c r="AY65" s="35"/>
      <c r="AZ65" s="35"/>
      <c r="BA65" s="35"/>
      <c r="BB65" s="35"/>
      <c r="BC65" s="35"/>
    </row>
    <row r="66" spans="1:55" ht="24.75" customHeight="1" x14ac:dyDescent="0.25">
      <c r="A66" s="101"/>
      <c r="B66" s="67" t="str">
        <f>IF(ISBLANK(C66),"",MAX($B$27:B65)+1)</f>
        <v/>
      </c>
      <c r="C66" s="153"/>
      <c r="D66" s="153"/>
      <c r="E66" s="153"/>
      <c r="F66" s="153"/>
      <c r="G66" s="153"/>
      <c r="H66" s="153"/>
      <c r="I66" s="158"/>
      <c r="J66" s="158"/>
      <c r="K66" s="158"/>
      <c r="L66" s="88"/>
      <c r="M66" s="152" t="str">
        <f t="shared" si="27"/>
        <v/>
      </c>
      <c r="N66" s="152"/>
      <c r="O66" s="89"/>
      <c r="P66" s="88"/>
      <c r="Q66" s="152" t="str">
        <f t="shared" si="28"/>
        <v/>
      </c>
      <c r="R66" s="152"/>
      <c r="S66" s="89"/>
      <c r="T66" s="153"/>
      <c r="U66" s="153"/>
      <c r="V66" s="154" t="str">
        <f>IF(SUM(AB66:AG66)&gt;0,"",VLOOKUP(Formulář!C66,DATA!$A$4:$D$50,3,FALSE))</f>
        <v/>
      </c>
      <c r="W66" s="154"/>
      <c r="X66" s="81"/>
      <c r="Y66" s="132">
        <f t="shared" si="25"/>
        <v>0</v>
      </c>
      <c r="Z66" s="132">
        <f t="shared" si="26"/>
        <v>0</v>
      </c>
      <c r="AA66" s="132">
        <f t="shared" si="0"/>
        <v>127</v>
      </c>
      <c r="AB66" s="99">
        <f>IF(OR(ISBLANK(C66),C66=DATA!$A$3),1,0)</f>
        <v>1</v>
      </c>
      <c r="AC66" s="99">
        <f>IF(OR(ISBLANK(F66),F66=DATA!$B$3),2,IF(ISERROR(VLOOKUP(C66,DATA!$A$3:$B$50,2,FALSE)),2,IF(OR(F66=HLOOKUP(C66,DATA!$AM$2:$AR$4,2,FALSE),F66=HLOOKUP(C66,DATA!$AM$2:$AR$4,3,FALSE)),0,2)))</f>
        <v>2</v>
      </c>
      <c r="AD66" s="99">
        <f t="shared" si="11"/>
        <v>4</v>
      </c>
      <c r="AE66" s="99">
        <f t="shared" si="12"/>
        <v>8</v>
      </c>
      <c r="AF66" s="99">
        <f t="shared" si="13"/>
        <v>16</v>
      </c>
      <c r="AG66" s="99">
        <f t="shared" si="14"/>
        <v>32</v>
      </c>
      <c r="AH66" s="99">
        <f t="shared" si="15"/>
        <v>64</v>
      </c>
      <c r="AI66" s="114">
        <f t="shared" si="16"/>
        <v>127</v>
      </c>
      <c r="AJ66" s="108">
        <f t="shared" si="17"/>
        <v>33604</v>
      </c>
      <c r="AK66" s="108">
        <f t="shared" si="18"/>
        <v>33604</v>
      </c>
      <c r="AL66" s="123">
        <f t="shared" si="19"/>
        <v>0</v>
      </c>
      <c r="AM66" s="116">
        <f>IF(ISBLANK(C66),0,IF(C66=DATA!$A$3,1,0))</f>
        <v>0</v>
      </c>
      <c r="AN66" s="99">
        <f>IF(OR(ISBLANK(C66),AND(AB66=0,AC66=0)),0,IF(OR(C66=DATA!$A$3,F66=DATA!$B$3,ISBLANK(F66)),1,2))</f>
        <v>0</v>
      </c>
      <c r="AO66" s="99">
        <f t="shared" si="20"/>
        <v>0</v>
      </c>
      <c r="AP66" s="99">
        <f t="shared" si="21"/>
        <v>0</v>
      </c>
      <c r="AQ66" s="99">
        <f t="shared" si="22"/>
        <v>0</v>
      </c>
      <c r="AR66" s="99">
        <f t="shared" si="23"/>
        <v>0</v>
      </c>
      <c r="AS66" s="115">
        <f t="shared" si="24"/>
        <v>0</v>
      </c>
      <c r="AT66" s="35"/>
      <c r="AU66" s="35"/>
      <c r="AV66" s="35"/>
      <c r="AW66" s="35"/>
      <c r="AX66" s="35"/>
      <c r="AY66" s="35"/>
      <c r="AZ66" s="35"/>
      <c r="BA66" s="35"/>
      <c r="BB66" s="35"/>
      <c r="BC66" s="35"/>
    </row>
    <row r="67" spans="1:55" ht="24.75" customHeight="1" x14ac:dyDescent="0.25">
      <c r="A67" s="101"/>
      <c r="B67" s="67" t="str">
        <f>IF(ISBLANK(C67),"",MAX($B$27:B66)+1)</f>
        <v/>
      </c>
      <c r="C67" s="153"/>
      <c r="D67" s="153"/>
      <c r="E67" s="153"/>
      <c r="F67" s="153"/>
      <c r="G67" s="153"/>
      <c r="H67" s="153"/>
      <c r="I67" s="158"/>
      <c r="J67" s="158"/>
      <c r="K67" s="158"/>
      <c r="L67" s="88"/>
      <c r="M67" s="152" t="str">
        <f t="shared" si="27"/>
        <v/>
      </c>
      <c r="N67" s="152"/>
      <c r="O67" s="89"/>
      <c r="P67" s="88"/>
      <c r="Q67" s="152" t="str">
        <f t="shared" si="28"/>
        <v/>
      </c>
      <c r="R67" s="152"/>
      <c r="S67" s="89"/>
      <c r="T67" s="153"/>
      <c r="U67" s="153"/>
      <c r="V67" s="154" t="str">
        <f>IF(SUM(AB67:AG67)&gt;0,"",VLOOKUP(Formulář!C67,DATA!$A$4:$D$50,3,FALSE))</f>
        <v/>
      </c>
      <c r="W67" s="154"/>
      <c r="X67" s="81"/>
      <c r="Y67" s="132">
        <f t="shared" si="25"/>
        <v>0</v>
      </c>
      <c r="Z67" s="132">
        <f t="shared" si="26"/>
        <v>0</v>
      </c>
      <c r="AA67" s="132">
        <f t="shared" si="0"/>
        <v>127</v>
      </c>
      <c r="AB67" s="99">
        <f>IF(OR(ISBLANK(C67),C67=DATA!$A$3),1,0)</f>
        <v>1</v>
      </c>
      <c r="AC67" s="99">
        <f>IF(OR(ISBLANK(F67),F67=DATA!$B$3),2,IF(ISERROR(VLOOKUP(C67,DATA!$A$3:$B$50,2,FALSE)),2,IF(OR(F67=HLOOKUP(C67,DATA!$AM$2:$AR$4,2,FALSE),F67=HLOOKUP(C67,DATA!$AM$2:$AR$4,3,FALSE)),0,2)))</f>
        <v>2</v>
      </c>
      <c r="AD67" s="99">
        <f t="shared" si="11"/>
        <v>4</v>
      </c>
      <c r="AE67" s="99">
        <f t="shared" si="12"/>
        <v>8</v>
      </c>
      <c r="AF67" s="99">
        <f t="shared" si="13"/>
        <v>16</v>
      </c>
      <c r="AG67" s="99">
        <f t="shared" si="14"/>
        <v>32</v>
      </c>
      <c r="AH67" s="99">
        <f t="shared" si="15"/>
        <v>64</v>
      </c>
      <c r="AI67" s="114">
        <f t="shared" si="16"/>
        <v>127</v>
      </c>
      <c r="AJ67" s="108">
        <f t="shared" si="17"/>
        <v>33604</v>
      </c>
      <c r="AK67" s="108">
        <f t="shared" si="18"/>
        <v>33604</v>
      </c>
      <c r="AL67" s="123">
        <f t="shared" si="19"/>
        <v>0</v>
      </c>
      <c r="AM67" s="116">
        <f>IF(ISBLANK(C67),0,IF(C67=DATA!$A$3,1,0))</f>
        <v>0</v>
      </c>
      <c r="AN67" s="99">
        <f>IF(OR(ISBLANK(C67),AND(AB67=0,AC67=0)),0,IF(OR(C67=DATA!$A$3,F67=DATA!$B$3,ISBLANK(F67)),1,2))</f>
        <v>0</v>
      </c>
      <c r="AO67" s="99">
        <f t="shared" si="20"/>
        <v>0</v>
      </c>
      <c r="AP67" s="99">
        <f t="shared" si="21"/>
        <v>0</v>
      </c>
      <c r="AQ67" s="99">
        <f t="shared" si="22"/>
        <v>0</v>
      </c>
      <c r="AR67" s="99">
        <f t="shared" si="23"/>
        <v>0</v>
      </c>
      <c r="AS67" s="115">
        <f t="shared" si="24"/>
        <v>0</v>
      </c>
      <c r="AT67" s="35"/>
      <c r="AU67" s="35"/>
      <c r="AV67" s="35"/>
      <c r="AW67" s="35"/>
      <c r="AX67" s="35"/>
      <c r="AY67" s="35"/>
      <c r="AZ67" s="35"/>
      <c r="BA67" s="35"/>
      <c r="BB67" s="35"/>
      <c r="BC67" s="35"/>
    </row>
    <row r="68" spans="1:55" ht="24.75" customHeight="1" x14ac:dyDescent="0.25">
      <c r="A68" s="101"/>
      <c r="B68" s="67" t="str">
        <f>IF(ISBLANK(C68),"",MAX($B$27:B67)+1)</f>
        <v/>
      </c>
      <c r="C68" s="153"/>
      <c r="D68" s="153"/>
      <c r="E68" s="153"/>
      <c r="F68" s="153"/>
      <c r="G68" s="153"/>
      <c r="H68" s="153"/>
      <c r="I68" s="158"/>
      <c r="J68" s="158"/>
      <c r="K68" s="158"/>
      <c r="L68" s="88"/>
      <c r="M68" s="152" t="str">
        <f t="shared" si="27"/>
        <v/>
      </c>
      <c r="N68" s="152"/>
      <c r="O68" s="89"/>
      <c r="P68" s="88"/>
      <c r="Q68" s="152" t="str">
        <f t="shared" si="28"/>
        <v/>
      </c>
      <c r="R68" s="152"/>
      <c r="S68" s="89"/>
      <c r="T68" s="153"/>
      <c r="U68" s="153"/>
      <c r="V68" s="154" t="str">
        <f>IF(SUM(AB68:AG68)&gt;0,"",VLOOKUP(Formulář!C68,DATA!$A$4:$D$50,3,FALSE))</f>
        <v/>
      </c>
      <c r="W68" s="154"/>
      <c r="X68" s="81"/>
      <c r="Y68" s="132">
        <f t="shared" si="25"/>
        <v>0</v>
      </c>
      <c r="Z68" s="132">
        <f t="shared" si="26"/>
        <v>0</v>
      </c>
      <c r="AA68" s="132">
        <f t="shared" si="0"/>
        <v>127</v>
      </c>
      <c r="AB68" s="99">
        <f>IF(OR(ISBLANK(C68),C68=DATA!$A$3),1,0)</f>
        <v>1</v>
      </c>
      <c r="AC68" s="99">
        <f>IF(OR(ISBLANK(F68),F68=DATA!$B$3),2,IF(ISERROR(VLOOKUP(C68,DATA!$A$3:$B$50,2,FALSE)),2,IF(OR(F68=HLOOKUP(C68,DATA!$AM$2:$AR$4,2,FALSE),F68=HLOOKUP(C68,DATA!$AM$2:$AR$4,3,FALSE)),0,2)))</f>
        <v>2</v>
      </c>
      <c r="AD68" s="99">
        <f t="shared" si="11"/>
        <v>4</v>
      </c>
      <c r="AE68" s="99">
        <f t="shared" si="12"/>
        <v>8</v>
      </c>
      <c r="AF68" s="99">
        <f t="shared" si="13"/>
        <v>16</v>
      </c>
      <c r="AG68" s="99">
        <f t="shared" si="14"/>
        <v>32</v>
      </c>
      <c r="AH68" s="99">
        <f t="shared" si="15"/>
        <v>64</v>
      </c>
      <c r="AI68" s="114">
        <f t="shared" si="16"/>
        <v>127</v>
      </c>
      <c r="AJ68" s="108">
        <f t="shared" si="17"/>
        <v>33604</v>
      </c>
      <c r="AK68" s="108">
        <f t="shared" si="18"/>
        <v>33604</v>
      </c>
      <c r="AL68" s="123">
        <f t="shared" si="19"/>
        <v>0</v>
      </c>
      <c r="AM68" s="116">
        <f>IF(ISBLANK(C68),0,IF(C68=DATA!$A$3,1,0))</f>
        <v>0</v>
      </c>
      <c r="AN68" s="99">
        <f>IF(OR(ISBLANK(C68),AND(AB68=0,AC68=0)),0,IF(OR(C68=DATA!$A$3,F68=DATA!$B$3,ISBLANK(F68)),1,2))</f>
        <v>0</v>
      </c>
      <c r="AO68" s="99">
        <f t="shared" si="20"/>
        <v>0</v>
      </c>
      <c r="AP68" s="99">
        <f t="shared" si="21"/>
        <v>0</v>
      </c>
      <c r="AQ68" s="99">
        <f t="shared" si="22"/>
        <v>0</v>
      </c>
      <c r="AR68" s="99">
        <f t="shared" si="23"/>
        <v>0</v>
      </c>
      <c r="AS68" s="115">
        <f t="shared" si="24"/>
        <v>0</v>
      </c>
      <c r="AT68" s="35"/>
      <c r="AU68" s="35"/>
      <c r="AV68" s="35"/>
      <c r="AW68" s="35"/>
      <c r="AX68" s="35"/>
      <c r="AY68" s="35"/>
      <c r="AZ68" s="35"/>
      <c r="BA68" s="35"/>
      <c r="BB68" s="35"/>
      <c r="BC68" s="35"/>
    </row>
    <row r="69" spans="1:55" ht="24.75" customHeight="1" x14ac:dyDescent="0.25">
      <c r="A69" s="101"/>
      <c r="B69" s="67" t="str">
        <f>IF(ISBLANK(C69),"",MAX($B$27:B68)+1)</f>
        <v/>
      </c>
      <c r="C69" s="153"/>
      <c r="D69" s="153"/>
      <c r="E69" s="153"/>
      <c r="F69" s="153"/>
      <c r="G69" s="153"/>
      <c r="H69" s="153"/>
      <c r="I69" s="158"/>
      <c r="J69" s="158"/>
      <c r="K69" s="158"/>
      <c r="L69" s="88"/>
      <c r="M69" s="152" t="str">
        <f t="shared" si="27"/>
        <v/>
      </c>
      <c r="N69" s="152"/>
      <c r="O69" s="89"/>
      <c r="P69" s="88"/>
      <c r="Q69" s="152" t="str">
        <f t="shared" si="28"/>
        <v/>
      </c>
      <c r="R69" s="152"/>
      <c r="S69" s="89"/>
      <c r="T69" s="153"/>
      <c r="U69" s="153"/>
      <c r="V69" s="154" t="str">
        <f>IF(SUM(AB69:AG69)&gt;0,"",VLOOKUP(Formulář!C69,DATA!$A$4:$D$50,3,FALSE))</f>
        <v/>
      </c>
      <c r="W69" s="154"/>
      <c r="X69" s="81"/>
      <c r="Y69" s="132">
        <f t="shared" si="25"/>
        <v>0</v>
      </c>
      <c r="Z69" s="132">
        <f t="shared" si="26"/>
        <v>0</v>
      </c>
      <c r="AA69" s="132">
        <f t="shared" si="0"/>
        <v>127</v>
      </c>
      <c r="AB69" s="99">
        <f>IF(OR(ISBLANK(C69),C69=DATA!$A$3),1,0)</f>
        <v>1</v>
      </c>
      <c r="AC69" s="99">
        <f>IF(OR(ISBLANK(F69),F69=DATA!$B$3),2,IF(ISERROR(VLOOKUP(C69,DATA!$A$3:$B$50,2,FALSE)),2,IF(OR(F69=HLOOKUP(C69,DATA!$AM$2:$AR$4,2,FALSE),F69=HLOOKUP(C69,DATA!$AM$2:$AR$4,3,FALSE)),0,2)))</f>
        <v>2</v>
      </c>
      <c r="AD69" s="99">
        <f t="shared" si="11"/>
        <v>4</v>
      </c>
      <c r="AE69" s="99">
        <f t="shared" si="12"/>
        <v>8</v>
      </c>
      <c r="AF69" s="99">
        <f t="shared" si="13"/>
        <v>16</v>
      </c>
      <c r="AG69" s="99">
        <f t="shared" si="14"/>
        <v>32</v>
      </c>
      <c r="AH69" s="99">
        <f t="shared" si="15"/>
        <v>64</v>
      </c>
      <c r="AI69" s="114">
        <f t="shared" si="16"/>
        <v>127</v>
      </c>
      <c r="AJ69" s="108">
        <f t="shared" si="17"/>
        <v>33604</v>
      </c>
      <c r="AK69" s="108">
        <f t="shared" si="18"/>
        <v>33604</v>
      </c>
      <c r="AL69" s="123">
        <f t="shared" si="19"/>
        <v>0</v>
      </c>
      <c r="AM69" s="116">
        <f>IF(ISBLANK(C69),0,IF(C69=DATA!$A$3,1,0))</f>
        <v>0</v>
      </c>
      <c r="AN69" s="99">
        <f>IF(OR(ISBLANK(C69),AND(AB69=0,AC69=0)),0,IF(OR(C69=DATA!$A$3,F69=DATA!$B$3,ISBLANK(F69)),1,2))</f>
        <v>0</v>
      </c>
      <c r="AO69" s="99">
        <f t="shared" si="20"/>
        <v>0</v>
      </c>
      <c r="AP69" s="99">
        <f t="shared" si="21"/>
        <v>0</v>
      </c>
      <c r="AQ69" s="99">
        <f t="shared" si="22"/>
        <v>0</v>
      </c>
      <c r="AR69" s="99">
        <f t="shared" si="23"/>
        <v>0</v>
      </c>
      <c r="AS69" s="115">
        <f t="shared" si="24"/>
        <v>0</v>
      </c>
      <c r="AT69" s="35"/>
      <c r="AU69" s="35"/>
      <c r="AV69" s="35"/>
      <c r="AW69" s="35"/>
      <c r="AX69" s="35"/>
      <c r="AY69" s="35"/>
      <c r="AZ69" s="35"/>
      <c r="BA69" s="35"/>
      <c r="BB69" s="35"/>
      <c r="BC69" s="35"/>
    </row>
    <row r="70" spans="1:55" ht="24.75" customHeight="1" x14ac:dyDescent="0.25">
      <c r="A70" s="101"/>
      <c r="B70" s="67" t="str">
        <f>IF(ISBLANK(C70),"",MAX($B$27:B69)+1)</f>
        <v/>
      </c>
      <c r="C70" s="153"/>
      <c r="D70" s="153"/>
      <c r="E70" s="153"/>
      <c r="F70" s="153"/>
      <c r="G70" s="153"/>
      <c r="H70" s="153"/>
      <c r="I70" s="158"/>
      <c r="J70" s="158"/>
      <c r="K70" s="158"/>
      <c r="L70" s="88"/>
      <c r="M70" s="152" t="str">
        <f t="shared" si="27"/>
        <v/>
      </c>
      <c r="N70" s="152"/>
      <c r="O70" s="89"/>
      <c r="P70" s="88"/>
      <c r="Q70" s="152" t="str">
        <f t="shared" si="28"/>
        <v/>
      </c>
      <c r="R70" s="152"/>
      <c r="S70" s="89"/>
      <c r="T70" s="153"/>
      <c r="U70" s="153"/>
      <c r="V70" s="154" t="str">
        <f>IF(SUM(AB70:AG70)&gt;0,"",VLOOKUP(Formulář!C70,DATA!$A$4:$D$50,3,FALSE))</f>
        <v/>
      </c>
      <c r="W70" s="154"/>
      <c r="X70" s="81"/>
      <c r="Y70" s="132">
        <f t="shared" si="25"/>
        <v>0</v>
      </c>
      <c r="Z70" s="132">
        <f t="shared" si="26"/>
        <v>0</v>
      </c>
      <c r="AA70" s="132">
        <f t="shared" si="0"/>
        <v>127</v>
      </c>
      <c r="AB70" s="99">
        <f>IF(OR(ISBLANK(C70),C70=DATA!$A$3),1,0)</f>
        <v>1</v>
      </c>
      <c r="AC70" s="99">
        <f>IF(OR(ISBLANK(F70),F70=DATA!$B$3),2,IF(ISERROR(VLOOKUP(C70,DATA!$A$3:$B$50,2,FALSE)),2,IF(OR(F70=HLOOKUP(C70,DATA!$AM$2:$AR$4,2,FALSE),F70=HLOOKUP(C70,DATA!$AM$2:$AR$4,3,FALSE)),0,2)))</f>
        <v>2</v>
      </c>
      <c r="AD70" s="99">
        <f t="shared" si="11"/>
        <v>4</v>
      </c>
      <c r="AE70" s="99">
        <f t="shared" si="12"/>
        <v>8</v>
      </c>
      <c r="AF70" s="99">
        <f t="shared" si="13"/>
        <v>16</v>
      </c>
      <c r="AG70" s="99">
        <f t="shared" si="14"/>
        <v>32</v>
      </c>
      <c r="AH70" s="99">
        <f t="shared" si="15"/>
        <v>64</v>
      </c>
      <c r="AI70" s="114">
        <f t="shared" si="16"/>
        <v>127</v>
      </c>
      <c r="AJ70" s="108">
        <f t="shared" si="17"/>
        <v>33604</v>
      </c>
      <c r="AK70" s="108">
        <f t="shared" si="18"/>
        <v>33604</v>
      </c>
      <c r="AL70" s="123">
        <f t="shared" si="19"/>
        <v>0</v>
      </c>
      <c r="AM70" s="116">
        <f>IF(ISBLANK(C70),0,IF(C70=DATA!$A$3,1,0))</f>
        <v>0</v>
      </c>
      <c r="AN70" s="99">
        <f>IF(OR(ISBLANK(C70),AND(AB70=0,AC70=0)),0,IF(OR(C70=DATA!$A$3,F70=DATA!$B$3,ISBLANK(F70)),1,2))</f>
        <v>0</v>
      </c>
      <c r="AO70" s="99">
        <f t="shared" si="20"/>
        <v>0</v>
      </c>
      <c r="AP70" s="99">
        <f t="shared" si="21"/>
        <v>0</v>
      </c>
      <c r="AQ70" s="99">
        <f t="shared" si="22"/>
        <v>0</v>
      </c>
      <c r="AR70" s="99">
        <f t="shared" si="23"/>
        <v>0</v>
      </c>
      <c r="AS70" s="115">
        <f t="shared" si="24"/>
        <v>0</v>
      </c>
      <c r="AT70" s="35"/>
      <c r="AU70" s="35"/>
      <c r="AV70" s="35"/>
      <c r="AW70" s="35"/>
      <c r="AX70" s="35"/>
      <c r="AY70" s="35"/>
      <c r="AZ70" s="35"/>
      <c r="BA70" s="35"/>
      <c r="BB70" s="35"/>
      <c r="BC70" s="35"/>
    </row>
    <row r="71" spans="1:55" ht="24.75" customHeight="1" x14ac:dyDescent="0.25">
      <c r="A71" s="101"/>
      <c r="B71" s="67" t="str">
        <f>IF(ISBLANK(C71),"",MAX($B$27:B70)+1)</f>
        <v/>
      </c>
      <c r="C71" s="153"/>
      <c r="D71" s="153"/>
      <c r="E71" s="153"/>
      <c r="F71" s="153"/>
      <c r="G71" s="153"/>
      <c r="H71" s="153"/>
      <c r="I71" s="158"/>
      <c r="J71" s="158"/>
      <c r="K71" s="158"/>
      <c r="L71" s="88"/>
      <c r="M71" s="152" t="str">
        <f t="shared" si="27"/>
        <v/>
      </c>
      <c r="N71" s="152"/>
      <c r="O71" s="89"/>
      <c r="P71" s="88"/>
      <c r="Q71" s="152" t="str">
        <f t="shared" si="28"/>
        <v/>
      </c>
      <c r="R71" s="152"/>
      <c r="S71" s="89"/>
      <c r="T71" s="153"/>
      <c r="U71" s="153"/>
      <c r="V71" s="154" t="str">
        <f>IF(SUM(AB71:AG71)&gt;0,"",VLOOKUP(Formulář!C71,DATA!$A$4:$D$50,3,FALSE))</f>
        <v/>
      </c>
      <c r="W71" s="154"/>
      <c r="X71" s="81"/>
      <c r="Y71" s="132">
        <f t="shared" si="25"/>
        <v>0</v>
      </c>
      <c r="Z71" s="132">
        <f t="shared" si="26"/>
        <v>0</v>
      </c>
      <c r="AA71" s="132">
        <f t="shared" si="0"/>
        <v>127</v>
      </c>
      <c r="AB71" s="99">
        <f>IF(OR(ISBLANK(C71),C71=DATA!$A$3),1,0)</f>
        <v>1</v>
      </c>
      <c r="AC71" s="99">
        <f>IF(OR(ISBLANK(F71),F71=DATA!$B$3),2,IF(ISERROR(VLOOKUP(C71,DATA!$A$3:$B$50,2,FALSE)),2,IF(OR(F71=HLOOKUP(C71,DATA!$AM$2:$AR$4,2,FALSE),F71=HLOOKUP(C71,DATA!$AM$2:$AR$4,3,FALSE)),0,2)))</f>
        <v>2</v>
      </c>
      <c r="AD71" s="99">
        <f t="shared" si="11"/>
        <v>4</v>
      </c>
      <c r="AE71" s="99">
        <f t="shared" si="12"/>
        <v>8</v>
      </c>
      <c r="AF71" s="99">
        <f t="shared" si="13"/>
        <v>16</v>
      </c>
      <c r="AG71" s="99">
        <f t="shared" si="14"/>
        <v>32</v>
      </c>
      <c r="AH71" s="99">
        <f t="shared" si="15"/>
        <v>64</v>
      </c>
      <c r="AI71" s="114">
        <f t="shared" si="16"/>
        <v>127</v>
      </c>
      <c r="AJ71" s="108">
        <f t="shared" si="17"/>
        <v>33604</v>
      </c>
      <c r="AK71" s="108">
        <f t="shared" si="18"/>
        <v>33604</v>
      </c>
      <c r="AL71" s="123">
        <f t="shared" si="19"/>
        <v>0</v>
      </c>
      <c r="AM71" s="116">
        <f>IF(ISBLANK(C71),0,IF(C71=DATA!$A$3,1,0))</f>
        <v>0</v>
      </c>
      <c r="AN71" s="99">
        <f>IF(OR(ISBLANK(C71),AND(AB71=0,AC71=0)),0,IF(OR(C71=DATA!$A$3,F71=DATA!$B$3,ISBLANK(F71)),1,2))</f>
        <v>0</v>
      </c>
      <c r="AO71" s="99">
        <f t="shared" si="20"/>
        <v>0</v>
      </c>
      <c r="AP71" s="99">
        <f t="shared" si="21"/>
        <v>0</v>
      </c>
      <c r="AQ71" s="99">
        <f t="shared" si="22"/>
        <v>0</v>
      </c>
      <c r="AR71" s="99">
        <f t="shared" si="23"/>
        <v>0</v>
      </c>
      <c r="AS71" s="115">
        <f t="shared" si="24"/>
        <v>0</v>
      </c>
      <c r="AT71" s="35"/>
      <c r="AU71" s="35"/>
      <c r="AV71" s="35"/>
      <c r="AW71" s="35"/>
      <c r="AX71" s="35"/>
      <c r="AY71" s="35"/>
      <c r="AZ71" s="35"/>
      <c r="BA71" s="35"/>
      <c r="BB71" s="35"/>
      <c r="BC71" s="35"/>
    </row>
    <row r="72" spans="1:55" ht="24.75" customHeight="1" x14ac:dyDescent="0.25">
      <c r="A72" s="101"/>
      <c r="B72" s="67" t="str">
        <f>IF(ISBLANK(C72),"",MAX($B$27:B71)+1)</f>
        <v/>
      </c>
      <c r="C72" s="153"/>
      <c r="D72" s="153"/>
      <c r="E72" s="153"/>
      <c r="F72" s="153"/>
      <c r="G72" s="153"/>
      <c r="H72" s="153"/>
      <c r="I72" s="158"/>
      <c r="J72" s="158"/>
      <c r="K72" s="158"/>
      <c r="L72" s="88"/>
      <c r="M72" s="152" t="str">
        <f t="shared" si="27"/>
        <v/>
      </c>
      <c r="N72" s="152"/>
      <c r="O72" s="89"/>
      <c r="P72" s="88"/>
      <c r="Q72" s="152" t="str">
        <f t="shared" si="28"/>
        <v/>
      </c>
      <c r="R72" s="152"/>
      <c r="S72" s="89"/>
      <c r="T72" s="153"/>
      <c r="U72" s="153"/>
      <c r="V72" s="154" t="str">
        <f>IF(SUM(AB72:AG72)&gt;0,"",VLOOKUP(Formulář!C72,DATA!$A$4:$D$50,3,FALSE))</f>
        <v/>
      </c>
      <c r="W72" s="154"/>
      <c r="X72" s="81"/>
      <c r="Y72" s="132">
        <f t="shared" si="25"/>
        <v>0</v>
      </c>
      <c r="Z72" s="132">
        <f t="shared" si="26"/>
        <v>0</v>
      </c>
      <c r="AA72" s="132">
        <f t="shared" si="0"/>
        <v>127</v>
      </c>
      <c r="AB72" s="99">
        <f>IF(OR(ISBLANK(C72),C72=DATA!$A$3),1,0)</f>
        <v>1</v>
      </c>
      <c r="AC72" s="99">
        <f>IF(OR(ISBLANK(F72),F72=DATA!$B$3),2,IF(ISERROR(VLOOKUP(C72,DATA!$A$3:$B$50,2,FALSE)),2,IF(OR(F72=HLOOKUP(C72,DATA!$AM$2:$AR$4,2,FALSE),F72=HLOOKUP(C72,DATA!$AM$2:$AR$4,3,FALSE)),0,2)))</f>
        <v>2</v>
      </c>
      <c r="AD72" s="99">
        <f t="shared" si="11"/>
        <v>4</v>
      </c>
      <c r="AE72" s="99">
        <f t="shared" si="12"/>
        <v>8</v>
      </c>
      <c r="AF72" s="99">
        <f t="shared" si="13"/>
        <v>16</v>
      </c>
      <c r="AG72" s="99">
        <f t="shared" si="14"/>
        <v>32</v>
      </c>
      <c r="AH72" s="99">
        <f t="shared" si="15"/>
        <v>64</v>
      </c>
      <c r="AI72" s="114">
        <f t="shared" si="16"/>
        <v>127</v>
      </c>
      <c r="AJ72" s="108">
        <f t="shared" si="17"/>
        <v>33604</v>
      </c>
      <c r="AK72" s="108">
        <f t="shared" si="18"/>
        <v>33604</v>
      </c>
      <c r="AL72" s="123">
        <f t="shared" si="19"/>
        <v>0</v>
      </c>
      <c r="AM72" s="116">
        <f>IF(ISBLANK(C72),0,IF(C72=DATA!$A$3,1,0))</f>
        <v>0</v>
      </c>
      <c r="AN72" s="99">
        <f>IF(OR(ISBLANK(C72),AND(AB72=0,AC72=0)),0,IF(OR(C72=DATA!$A$3,F72=DATA!$B$3,ISBLANK(F72)),1,2))</f>
        <v>0</v>
      </c>
      <c r="AO72" s="99">
        <f t="shared" si="20"/>
        <v>0</v>
      </c>
      <c r="AP72" s="99">
        <f t="shared" si="21"/>
        <v>0</v>
      </c>
      <c r="AQ72" s="99">
        <f t="shared" si="22"/>
        <v>0</v>
      </c>
      <c r="AR72" s="99">
        <f t="shared" si="23"/>
        <v>0</v>
      </c>
      <c r="AS72" s="115">
        <f t="shared" si="24"/>
        <v>0</v>
      </c>
      <c r="AT72" s="35"/>
      <c r="AU72" s="35"/>
      <c r="AV72" s="35"/>
      <c r="AW72" s="35"/>
      <c r="AX72" s="35"/>
      <c r="AY72" s="35"/>
      <c r="AZ72" s="35"/>
      <c r="BA72" s="35"/>
      <c r="BB72" s="35"/>
      <c r="BC72" s="35"/>
    </row>
    <row r="73" spans="1:55" ht="24.75" customHeight="1" x14ac:dyDescent="0.25">
      <c r="A73" s="101"/>
      <c r="B73" s="67" t="str">
        <f>IF(ISBLANK(C73),"",MAX($B$27:B72)+1)</f>
        <v/>
      </c>
      <c r="C73" s="153"/>
      <c r="D73" s="153"/>
      <c r="E73" s="153"/>
      <c r="F73" s="153"/>
      <c r="G73" s="153"/>
      <c r="H73" s="153"/>
      <c r="I73" s="158"/>
      <c r="J73" s="158"/>
      <c r="K73" s="158"/>
      <c r="L73" s="88"/>
      <c r="M73" s="152" t="str">
        <f t="shared" si="27"/>
        <v/>
      </c>
      <c r="N73" s="152"/>
      <c r="O73" s="89"/>
      <c r="P73" s="88"/>
      <c r="Q73" s="152" t="str">
        <f t="shared" si="28"/>
        <v/>
      </c>
      <c r="R73" s="152"/>
      <c r="S73" s="89"/>
      <c r="T73" s="153"/>
      <c r="U73" s="153"/>
      <c r="V73" s="154" t="str">
        <f>IF(SUM(AB73:AG73)&gt;0,"",VLOOKUP(Formulář!C73,DATA!$A$4:$D$50,3,FALSE))</f>
        <v/>
      </c>
      <c r="W73" s="154"/>
      <c r="X73" s="81"/>
      <c r="Y73" s="132">
        <f t="shared" si="25"/>
        <v>0</v>
      </c>
      <c r="Z73" s="132">
        <f t="shared" si="26"/>
        <v>0</v>
      </c>
      <c r="AA73" s="132">
        <f t="shared" si="0"/>
        <v>127</v>
      </c>
      <c r="AB73" s="99">
        <f>IF(OR(ISBLANK(C73),C73=DATA!$A$3),1,0)</f>
        <v>1</v>
      </c>
      <c r="AC73" s="99">
        <f>IF(OR(ISBLANK(F73),F73=DATA!$B$3),2,IF(ISERROR(VLOOKUP(C73,DATA!$A$3:$B$50,2,FALSE)),2,IF(OR(F73=HLOOKUP(C73,DATA!$AM$2:$AR$4,2,FALSE),F73=HLOOKUP(C73,DATA!$AM$2:$AR$4,3,FALSE)),0,2)))</f>
        <v>2</v>
      </c>
      <c r="AD73" s="99">
        <f t="shared" si="11"/>
        <v>4</v>
      </c>
      <c r="AE73" s="99">
        <f t="shared" si="12"/>
        <v>8</v>
      </c>
      <c r="AF73" s="99">
        <f t="shared" si="13"/>
        <v>16</v>
      </c>
      <c r="AG73" s="99">
        <f t="shared" si="14"/>
        <v>32</v>
      </c>
      <c r="AH73" s="99">
        <f t="shared" si="15"/>
        <v>64</v>
      </c>
      <c r="AI73" s="114">
        <f t="shared" si="16"/>
        <v>127</v>
      </c>
      <c r="AJ73" s="108">
        <f t="shared" si="17"/>
        <v>33604</v>
      </c>
      <c r="AK73" s="108">
        <f t="shared" si="18"/>
        <v>33604</v>
      </c>
      <c r="AL73" s="123">
        <f t="shared" si="19"/>
        <v>0</v>
      </c>
      <c r="AM73" s="116">
        <f>IF(ISBLANK(C73),0,IF(C73=DATA!$A$3,1,0))</f>
        <v>0</v>
      </c>
      <c r="AN73" s="99">
        <f>IF(OR(ISBLANK(C73),AND(AB73=0,AC73=0)),0,IF(OR(C73=DATA!$A$3,F73=DATA!$B$3,ISBLANK(F73)),1,2))</f>
        <v>0</v>
      </c>
      <c r="AO73" s="99">
        <f t="shared" si="20"/>
        <v>0</v>
      </c>
      <c r="AP73" s="99">
        <f t="shared" si="21"/>
        <v>0</v>
      </c>
      <c r="AQ73" s="99">
        <f t="shared" si="22"/>
        <v>0</v>
      </c>
      <c r="AR73" s="99">
        <f t="shared" si="23"/>
        <v>0</v>
      </c>
      <c r="AS73" s="115">
        <f t="shared" si="24"/>
        <v>0</v>
      </c>
      <c r="AT73" s="35"/>
      <c r="AU73" s="35"/>
      <c r="AV73" s="35"/>
      <c r="AW73" s="35"/>
      <c r="AX73" s="35"/>
      <c r="AY73" s="35"/>
      <c r="AZ73" s="35"/>
      <c r="BA73" s="35"/>
      <c r="BB73" s="35"/>
      <c r="BC73" s="35"/>
    </row>
    <row r="74" spans="1:55" ht="24.75" customHeight="1" x14ac:dyDescent="0.25">
      <c r="A74" s="101"/>
      <c r="B74" s="67" t="str">
        <f>IF(ISBLANK(C74),"",MAX($B$27:B73)+1)</f>
        <v/>
      </c>
      <c r="C74" s="153"/>
      <c r="D74" s="153"/>
      <c r="E74" s="153"/>
      <c r="F74" s="153"/>
      <c r="G74" s="153"/>
      <c r="H74" s="153"/>
      <c r="I74" s="158"/>
      <c r="J74" s="158"/>
      <c r="K74" s="158"/>
      <c r="L74" s="88"/>
      <c r="M74" s="152" t="str">
        <f t="shared" si="27"/>
        <v/>
      </c>
      <c r="N74" s="152"/>
      <c r="O74" s="89"/>
      <c r="P74" s="88"/>
      <c r="Q74" s="152" t="str">
        <f t="shared" si="28"/>
        <v/>
      </c>
      <c r="R74" s="152"/>
      <c r="S74" s="89"/>
      <c r="T74" s="153"/>
      <c r="U74" s="153"/>
      <c r="V74" s="154" t="str">
        <f>IF(SUM(AB74:AG74)&gt;0,"",VLOOKUP(Formulář!C74,DATA!$A$4:$D$50,3,FALSE))</f>
        <v/>
      </c>
      <c r="W74" s="154"/>
      <c r="X74" s="81"/>
      <c r="Y74" s="132">
        <f t="shared" si="25"/>
        <v>0</v>
      </c>
      <c r="Z74" s="132">
        <f t="shared" si="26"/>
        <v>0</v>
      </c>
      <c r="AA74" s="132">
        <f t="shared" si="0"/>
        <v>127</v>
      </c>
      <c r="AB74" s="99">
        <f>IF(OR(ISBLANK(C74),C74=DATA!$A$3),1,0)</f>
        <v>1</v>
      </c>
      <c r="AC74" s="99">
        <f>IF(OR(ISBLANK(F74),F74=DATA!$B$3),2,IF(ISERROR(VLOOKUP(C74,DATA!$A$3:$B$50,2,FALSE)),2,IF(OR(F74=HLOOKUP(C74,DATA!$AM$2:$AR$4,2,FALSE),F74=HLOOKUP(C74,DATA!$AM$2:$AR$4,3,FALSE)),0,2)))</f>
        <v>2</v>
      </c>
      <c r="AD74" s="99">
        <f t="shared" si="11"/>
        <v>4</v>
      </c>
      <c r="AE74" s="99">
        <f t="shared" si="12"/>
        <v>8</v>
      </c>
      <c r="AF74" s="99">
        <f t="shared" si="13"/>
        <v>16</v>
      </c>
      <c r="AG74" s="99">
        <f t="shared" si="14"/>
        <v>32</v>
      </c>
      <c r="AH74" s="99">
        <f t="shared" si="15"/>
        <v>64</v>
      </c>
      <c r="AI74" s="114">
        <f t="shared" si="16"/>
        <v>127</v>
      </c>
      <c r="AJ74" s="108">
        <f t="shared" si="17"/>
        <v>33604</v>
      </c>
      <c r="AK74" s="108">
        <f t="shared" si="18"/>
        <v>33604</v>
      </c>
      <c r="AL74" s="123">
        <f t="shared" si="19"/>
        <v>0</v>
      </c>
      <c r="AM74" s="116">
        <f>IF(ISBLANK(C74),0,IF(C74=DATA!$A$3,1,0))</f>
        <v>0</v>
      </c>
      <c r="AN74" s="99">
        <f>IF(OR(ISBLANK(C74),AND(AB74=0,AC74=0)),0,IF(OR(C74=DATA!$A$3,F74=DATA!$B$3,ISBLANK(F74)),1,2))</f>
        <v>0</v>
      </c>
      <c r="AO74" s="99">
        <f t="shared" si="20"/>
        <v>0</v>
      </c>
      <c r="AP74" s="99">
        <f t="shared" si="21"/>
        <v>0</v>
      </c>
      <c r="AQ74" s="99">
        <f t="shared" si="22"/>
        <v>0</v>
      </c>
      <c r="AR74" s="99">
        <f t="shared" si="23"/>
        <v>0</v>
      </c>
      <c r="AS74" s="115">
        <f t="shared" si="24"/>
        <v>0</v>
      </c>
      <c r="AT74" s="35"/>
      <c r="AU74" s="35"/>
      <c r="AV74" s="35"/>
      <c r="AW74" s="35"/>
      <c r="AX74" s="35"/>
      <c r="AY74" s="35"/>
      <c r="AZ74" s="35"/>
      <c r="BA74" s="35"/>
      <c r="BB74" s="35"/>
      <c r="BC74" s="35"/>
    </row>
    <row r="75" spans="1:55" ht="24.75" customHeight="1" x14ac:dyDescent="0.25">
      <c r="A75" s="101"/>
      <c r="B75" s="67" t="str">
        <f>IF(ISBLANK(C75),"",MAX($B$27:B74)+1)</f>
        <v/>
      </c>
      <c r="C75" s="153"/>
      <c r="D75" s="153"/>
      <c r="E75" s="153"/>
      <c r="F75" s="153"/>
      <c r="G75" s="153"/>
      <c r="H75" s="153"/>
      <c r="I75" s="158"/>
      <c r="J75" s="158"/>
      <c r="K75" s="158"/>
      <c r="L75" s="88"/>
      <c r="M75" s="152" t="str">
        <f t="shared" si="27"/>
        <v/>
      </c>
      <c r="N75" s="152"/>
      <c r="O75" s="89"/>
      <c r="P75" s="88"/>
      <c r="Q75" s="152" t="str">
        <f t="shared" si="28"/>
        <v/>
      </c>
      <c r="R75" s="152"/>
      <c r="S75" s="89"/>
      <c r="T75" s="153"/>
      <c r="U75" s="153"/>
      <c r="V75" s="154" t="str">
        <f>IF(SUM(AB75:AG75)&gt;0,"",VLOOKUP(Formulář!C75,DATA!$A$4:$D$50,3,FALSE))</f>
        <v/>
      </c>
      <c r="W75" s="154"/>
      <c r="X75" s="81"/>
      <c r="Y75" s="132">
        <f t="shared" si="25"/>
        <v>0</v>
      </c>
      <c r="Z75" s="132">
        <f t="shared" si="26"/>
        <v>0</v>
      </c>
      <c r="AA75" s="132">
        <f t="shared" si="0"/>
        <v>127</v>
      </c>
      <c r="AB75" s="99">
        <f>IF(OR(ISBLANK(C75),C75=DATA!$A$3),1,0)</f>
        <v>1</v>
      </c>
      <c r="AC75" s="99">
        <f>IF(OR(ISBLANK(F75),F75=DATA!$B$3),2,IF(ISERROR(VLOOKUP(C75,DATA!$A$3:$B$50,2,FALSE)),2,IF(OR(F75=HLOOKUP(C75,DATA!$AM$2:$AR$4,2,FALSE),F75=HLOOKUP(C75,DATA!$AM$2:$AR$4,3,FALSE)),0,2)))</f>
        <v>2</v>
      </c>
      <c r="AD75" s="99">
        <f t="shared" si="11"/>
        <v>4</v>
      </c>
      <c r="AE75" s="99">
        <f t="shared" si="12"/>
        <v>8</v>
      </c>
      <c r="AF75" s="99">
        <f t="shared" si="13"/>
        <v>16</v>
      </c>
      <c r="AG75" s="99">
        <f t="shared" si="14"/>
        <v>32</v>
      </c>
      <c r="AH75" s="99">
        <f t="shared" si="15"/>
        <v>64</v>
      </c>
      <c r="AI75" s="114">
        <f t="shared" si="16"/>
        <v>127</v>
      </c>
      <c r="AJ75" s="108">
        <f t="shared" si="17"/>
        <v>33604</v>
      </c>
      <c r="AK75" s="108">
        <f t="shared" si="18"/>
        <v>33604</v>
      </c>
      <c r="AL75" s="123">
        <f t="shared" si="19"/>
        <v>0</v>
      </c>
      <c r="AM75" s="116">
        <f>IF(ISBLANK(C75),0,IF(C75=DATA!$A$3,1,0))</f>
        <v>0</v>
      </c>
      <c r="AN75" s="99">
        <f>IF(OR(ISBLANK(C75),AND(AB75=0,AC75=0)),0,IF(OR(C75=DATA!$A$3,F75=DATA!$B$3,ISBLANK(F75)),1,2))</f>
        <v>0</v>
      </c>
      <c r="AO75" s="99">
        <f t="shared" si="20"/>
        <v>0</v>
      </c>
      <c r="AP75" s="99">
        <f t="shared" si="21"/>
        <v>0</v>
      </c>
      <c r="AQ75" s="99">
        <f t="shared" si="22"/>
        <v>0</v>
      </c>
      <c r="AR75" s="99">
        <f t="shared" si="23"/>
        <v>0</v>
      </c>
      <c r="AS75" s="115">
        <f t="shared" si="24"/>
        <v>0</v>
      </c>
      <c r="AT75" s="35"/>
      <c r="AU75" s="35"/>
      <c r="AV75" s="35"/>
      <c r="AW75" s="35"/>
      <c r="AX75" s="35"/>
      <c r="AY75" s="35"/>
      <c r="AZ75" s="35"/>
      <c r="BA75" s="35"/>
      <c r="BB75" s="35"/>
      <c r="BC75" s="35"/>
    </row>
    <row r="76" spans="1:55" ht="24.75" customHeight="1" x14ac:dyDescent="0.25">
      <c r="A76" s="101"/>
      <c r="B76" s="67" t="str">
        <f>IF(ISBLANK(C76),"",MAX($B$27:B75)+1)</f>
        <v/>
      </c>
      <c r="C76" s="153"/>
      <c r="D76" s="153"/>
      <c r="E76" s="153"/>
      <c r="F76" s="153"/>
      <c r="G76" s="153"/>
      <c r="H76" s="153"/>
      <c r="I76" s="158"/>
      <c r="J76" s="158"/>
      <c r="K76" s="158"/>
      <c r="L76" s="88"/>
      <c r="M76" s="152" t="str">
        <f t="shared" si="27"/>
        <v/>
      </c>
      <c r="N76" s="152"/>
      <c r="O76" s="89"/>
      <c r="P76" s="88"/>
      <c r="Q76" s="152" t="str">
        <f t="shared" si="28"/>
        <v/>
      </c>
      <c r="R76" s="152"/>
      <c r="S76" s="89"/>
      <c r="T76" s="153"/>
      <c r="U76" s="153"/>
      <c r="V76" s="154" t="str">
        <f>IF(SUM(AB76:AG76)&gt;0,"",VLOOKUP(Formulář!C76,DATA!$A$4:$D$50,3,FALSE))</f>
        <v/>
      </c>
      <c r="W76" s="154"/>
      <c r="X76" s="81"/>
      <c r="Y76" s="132">
        <f t="shared" si="25"/>
        <v>0</v>
      </c>
      <c r="Z76" s="132">
        <f t="shared" si="26"/>
        <v>0</v>
      </c>
      <c r="AA76" s="132">
        <f t="shared" si="0"/>
        <v>127</v>
      </c>
      <c r="AB76" s="99">
        <f>IF(OR(ISBLANK(C76),C76=DATA!$A$3),1,0)</f>
        <v>1</v>
      </c>
      <c r="AC76" s="99">
        <f>IF(OR(ISBLANK(F76),F76=DATA!$B$3),2,IF(ISERROR(VLOOKUP(C76,DATA!$A$3:$B$50,2,FALSE)),2,IF(OR(F76=HLOOKUP(C76,DATA!$AM$2:$AR$4,2,FALSE),F76=HLOOKUP(C76,DATA!$AM$2:$AR$4,3,FALSE)),0,2)))</f>
        <v>2</v>
      </c>
      <c r="AD76" s="99">
        <f t="shared" si="11"/>
        <v>4</v>
      </c>
      <c r="AE76" s="99">
        <f t="shared" si="12"/>
        <v>8</v>
      </c>
      <c r="AF76" s="99">
        <f t="shared" si="13"/>
        <v>16</v>
      </c>
      <c r="AG76" s="99">
        <f t="shared" si="14"/>
        <v>32</v>
      </c>
      <c r="AH76" s="99">
        <f t="shared" si="15"/>
        <v>64</v>
      </c>
      <c r="AI76" s="114">
        <f t="shared" si="16"/>
        <v>127</v>
      </c>
      <c r="AJ76" s="108">
        <f t="shared" si="17"/>
        <v>33604</v>
      </c>
      <c r="AK76" s="108">
        <f t="shared" si="18"/>
        <v>33604</v>
      </c>
      <c r="AL76" s="123">
        <f t="shared" si="19"/>
        <v>0</v>
      </c>
      <c r="AM76" s="116">
        <f>IF(ISBLANK(C76),0,IF(C76=DATA!$A$3,1,0))</f>
        <v>0</v>
      </c>
      <c r="AN76" s="99">
        <f>IF(OR(ISBLANK(C76),AND(AB76=0,AC76=0)),0,IF(OR(C76=DATA!$A$3,F76=DATA!$B$3,ISBLANK(F76)),1,2))</f>
        <v>0</v>
      </c>
      <c r="AO76" s="99">
        <f t="shared" si="20"/>
        <v>0</v>
      </c>
      <c r="AP76" s="99">
        <f t="shared" si="21"/>
        <v>0</v>
      </c>
      <c r="AQ76" s="99">
        <f t="shared" si="22"/>
        <v>0</v>
      </c>
      <c r="AR76" s="99">
        <f t="shared" si="23"/>
        <v>0</v>
      </c>
      <c r="AS76" s="115">
        <f t="shared" si="24"/>
        <v>0</v>
      </c>
      <c r="AT76" s="35"/>
      <c r="AU76" s="35"/>
      <c r="AV76" s="35"/>
      <c r="AW76" s="35"/>
      <c r="AX76" s="35"/>
      <c r="AY76" s="35"/>
      <c r="AZ76" s="35"/>
      <c r="BA76" s="35"/>
      <c r="BB76" s="35"/>
      <c r="BC76" s="35"/>
    </row>
    <row r="77" spans="1:55" ht="24.75" customHeight="1" x14ac:dyDescent="0.25">
      <c r="A77" s="101"/>
      <c r="B77" s="67" t="str">
        <f>IF(ISBLANK(C77),"",MAX($B$27:B76)+1)</f>
        <v/>
      </c>
      <c r="C77" s="153"/>
      <c r="D77" s="153"/>
      <c r="E77" s="153"/>
      <c r="F77" s="153"/>
      <c r="G77" s="153"/>
      <c r="H77" s="153"/>
      <c r="I77" s="158"/>
      <c r="J77" s="158"/>
      <c r="K77" s="158"/>
      <c r="L77" s="88"/>
      <c r="M77" s="152" t="str">
        <f t="shared" si="27"/>
        <v/>
      </c>
      <c r="N77" s="152"/>
      <c r="O77" s="89"/>
      <c r="P77" s="88"/>
      <c r="Q77" s="152" t="str">
        <f t="shared" si="28"/>
        <v/>
      </c>
      <c r="R77" s="152"/>
      <c r="S77" s="89"/>
      <c r="T77" s="153"/>
      <c r="U77" s="153"/>
      <c r="V77" s="154" t="str">
        <f>IF(SUM(AB77:AG77)&gt;0,"",VLOOKUP(Formulář!C77,DATA!$A$4:$D$50,3,FALSE))</f>
        <v/>
      </c>
      <c r="W77" s="154"/>
      <c r="X77" s="81"/>
      <c r="Y77" s="132">
        <f t="shared" si="25"/>
        <v>0</v>
      </c>
      <c r="Z77" s="132">
        <f t="shared" si="26"/>
        <v>0</v>
      </c>
      <c r="AA77" s="132">
        <f t="shared" si="0"/>
        <v>127</v>
      </c>
      <c r="AB77" s="99">
        <f>IF(OR(ISBLANK(C77),C77=DATA!$A$3),1,0)</f>
        <v>1</v>
      </c>
      <c r="AC77" s="99">
        <f>IF(OR(ISBLANK(F77),F77=DATA!$B$3),2,IF(ISERROR(VLOOKUP(C77,DATA!$A$3:$B$50,2,FALSE)),2,IF(OR(F77=HLOOKUP(C77,DATA!$AM$2:$AR$4,2,FALSE),F77=HLOOKUP(C77,DATA!$AM$2:$AR$4,3,FALSE)),0,2)))</f>
        <v>2</v>
      </c>
      <c r="AD77" s="99">
        <f t="shared" si="11"/>
        <v>4</v>
      </c>
      <c r="AE77" s="99">
        <f t="shared" si="12"/>
        <v>8</v>
      </c>
      <c r="AF77" s="99">
        <f t="shared" si="13"/>
        <v>16</v>
      </c>
      <c r="AG77" s="99">
        <f t="shared" si="14"/>
        <v>32</v>
      </c>
      <c r="AH77" s="99">
        <f t="shared" si="15"/>
        <v>64</v>
      </c>
      <c r="AI77" s="114">
        <f t="shared" si="16"/>
        <v>127</v>
      </c>
      <c r="AJ77" s="108">
        <f t="shared" si="17"/>
        <v>33604</v>
      </c>
      <c r="AK77" s="108">
        <f t="shared" si="18"/>
        <v>33604</v>
      </c>
      <c r="AL77" s="123">
        <f t="shared" si="19"/>
        <v>0</v>
      </c>
      <c r="AM77" s="116">
        <f>IF(ISBLANK(C77),0,IF(C77=DATA!$A$3,1,0))</f>
        <v>0</v>
      </c>
      <c r="AN77" s="99">
        <f>IF(OR(ISBLANK(C77),AND(AB77=0,AC77=0)),0,IF(OR(C77=DATA!$A$3,F77=DATA!$B$3,ISBLANK(F77)),1,2))</f>
        <v>0</v>
      </c>
      <c r="AO77" s="99">
        <f t="shared" si="20"/>
        <v>0</v>
      </c>
      <c r="AP77" s="99">
        <f t="shared" si="21"/>
        <v>0</v>
      </c>
      <c r="AQ77" s="99">
        <f t="shared" si="22"/>
        <v>0</v>
      </c>
      <c r="AR77" s="99">
        <f t="shared" si="23"/>
        <v>0</v>
      </c>
      <c r="AS77" s="115">
        <f t="shared" si="24"/>
        <v>0</v>
      </c>
      <c r="AT77" s="35"/>
      <c r="AU77" s="35"/>
      <c r="AV77" s="35"/>
      <c r="AW77" s="35"/>
      <c r="AX77" s="35"/>
      <c r="AY77" s="35"/>
      <c r="AZ77" s="35"/>
      <c r="BA77" s="35"/>
      <c r="BB77" s="35"/>
      <c r="BC77" s="35"/>
    </row>
    <row r="78" spans="1:55" ht="24.75" customHeight="1" x14ac:dyDescent="0.25">
      <c r="A78" s="101"/>
      <c r="B78" s="67" t="str">
        <f>IF(ISBLANK(C78),"",MAX($B$27:B77)+1)</f>
        <v/>
      </c>
      <c r="C78" s="153"/>
      <c r="D78" s="153"/>
      <c r="E78" s="153"/>
      <c r="F78" s="153"/>
      <c r="G78" s="153"/>
      <c r="H78" s="153"/>
      <c r="I78" s="158"/>
      <c r="J78" s="158"/>
      <c r="K78" s="158"/>
      <c r="L78" s="88"/>
      <c r="M78" s="152" t="str">
        <f t="shared" si="27"/>
        <v/>
      </c>
      <c r="N78" s="152"/>
      <c r="O78" s="89"/>
      <c r="P78" s="88"/>
      <c r="Q78" s="152" t="str">
        <f t="shared" si="28"/>
        <v/>
      </c>
      <c r="R78" s="152"/>
      <c r="S78" s="89"/>
      <c r="T78" s="153"/>
      <c r="U78" s="153"/>
      <c r="V78" s="154" t="str">
        <f>IF(SUM(AB78:AG78)&gt;0,"",VLOOKUP(Formulář!C78,DATA!$A$4:$D$50,3,FALSE))</f>
        <v/>
      </c>
      <c r="W78" s="154"/>
      <c r="X78" s="81"/>
      <c r="Y78" s="132">
        <f t="shared" si="25"/>
        <v>0</v>
      </c>
      <c r="Z78" s="132">
        <f t="shared" si="26"/>
        <v>0</v>
      </c>
      <c r="AA78" s="132">
        <f t="shared" si="0"/>
        <v>127</v>
      </c>
      <c r="AB78" s="99">
        <f>IF(OR(ISBLANK(C78),C78=DATA!$A$3),1,0)</f>
        <v>1</v>
      </c>
      <c r="AC78" s="99">
        <f>IF(OR(ISBLANK(F78),F78=DATA!$B$3),2,IF(ISERROR(VLOOKUP(C78,DATA!$A$3:$B$50,2,FALSE)),2,IF(OR(F78=HLOOKUP(C78,DATA!$AM$2:$AR$4,2,FALSE),F78=HLOOKUP(C78,DATA!$AM$2:$AR$4,3,FALSE)),0,2)))</f>
        <v>2</v>
      </c>
      <c r="AD78" s="99">
        <f t="shared" si="11"/>
        <v>4</v>
      </c>
      <c r="AE78" s="99">
        <f t="shared" si="12"/>
        <v>8</v>
      </c>
      <c r="AF78" s="99">
        <f t="shared" si="13"/>
        <v>16</v>
      </c>
      <c r="AG78" s="99">
        <f t="shared" si="14"/>
        <v>32</v>
      </c>
      <c r="AH78" s="99">
        <f t="shared" si="15"/>
        <v>64</v>
      </c>
      <c r="AI78" s="114">
        <f t="shared" si="16"/>
        <v>127</v>
      </c>
      <c r="AJ78" s="108">
        <f t="shared" si="17"/>
        <v>33604</v>
      </c>
      <c r="AK78" s="108">
        <f t="shared" si="18"/>
        <v>33604</v>
      </c>
      <c r="AL78" s="123">
        <f t="shared" si="19"/>
        <v>0</v>
      </c>
      <c r="AM78" s="116">
        <f>IF(ISBLANK(C78),0,IF(C78=DATA!$A$3,1,0))</f>
        <v>0</v>
      </c>
      <c r="AN78" s="99">
        <f>IF(OR(ISBLANK(C78),AND(AB78=0,AC78=0)),0,IF(OR(C78=DATA!$A$3,F78=DATA!$B$3,ISBLANK(F78)),1,2))</f>
        <v>0</v>
      </c>
      <c r="AO78" s="99">
        <f t="shared" si="20"/>
        <v>0</v>
      </c>
      <c r="AP78" s="99">
        <f t="shared" si="21"/>
        <v>0</v>
      </c>
      <c r="AQ78" s="99">
        <f t="shared" si="22"/>
        <v>0</v>
      </c>
      <c r="AR78" s="99">
        <f t="shared" si="23"/>
        <v>0</v>
      </c>
      <c r="AS78" s="115">
        <f t="shared" si="24"/>
        <v>0</v>
      </c>
      <c r="AT78" s="35"/>
      <c r="AU78" s="35"/>
      <c r="AV78" s="35"/>
      <c r="AW78" s="35"/>
      <c r="AX78" s="35"/>
      <c r="AY78" s="35"/>
      <c r="AZ78" s="35"/>
      <c r="BA78" s="35"/>
      <c r="BB78" s="35"/>
      <c r="BC78" s="35"/>
    </row>
    <row r="79" spans="1:55" ht="24.75" customHeight="1" x14ac:dyDescent="0.25">
      <c r="A79" s="101"/>
      <c r="B79" s="67" t="str">
        <f>IF(ISBLANK(C79),"",MAX($B$27:B78)+1)</f>
        <v/>
      </c>
      <c r="C79" s="153"/>
      <c r="D79" s="153"/>
      <c r="E79" s="153"/>
      <c r="F79" s="153"/>
      <c r="G79" s="153"/>
      <c r="H79" s="153"/>
      <c r="I79" s="158"/>
      <c r="J79" s="158"/>
      <c r="K79" s="158"/>
      <c r="L79" s="88"/>
      <c r="M79" s="152" t="str">
        <f t="shared" si="27"/>
        <v/>
      </c>
      <c r="N79" s="152"/>
      <c r="O79" s="89"/>
      <c r="P79" s="88"/>
      <c r="Q79" s="152" t="str">
        <f t="shared" si="28"/>
        <v/>
      </c>
      <c r="R79" s="152"/>
      <c r="S79" s="89"/>
      <c r="T79" s="153"/>
      <c r="U79" s="153"/>
      <c r="V79" s="154" t="str">
        <f>IF(SUM(AB79:AG79)&gt;0,"",VLOOKUP(Formulář!C79,DATA!$A$4:$D$50,3,FALSE))</f>
        <v/>
      </c>
      <c r="W79" s="154"/>
      <c r="X79" s="81"/>
      <c r="Y79" s="132">
        <f t="shared" si="25"/>
        <v>0</v>
      </c>
      <c r="Z79" s="132">
        <f t="shared" si="26"/>
        <v>0</v>
      </c>
      <c r="AA79" s="132">
        <f t="shared" si="0"/>
        <v>127</v>
      </c>
      <c r="AB79" s="99">
        <f>IF(OR(ISBLANK(C79),C79=DATA!$A$3),1,0)</f>
        <v>1</v>
      </c>
      <c r="AC79" s="99">
        <f>IF(OR(ISBLANK(F79),F79=DATA!$B$3),2,IF(ISERROR(VLOOKUP(C79,DATA!$A$3:$B$50,2,FALSE)),2,IF(OR(F79=HLOOKUP(C79,DATA!$AM$2:$AR$4,2,FALSE),F79=HLOOKUP(C79,DATA!$AM$2:$AR$4,3,FALSE)),0,2)))</f>
        <v>2</v>
      </c>
      <c r="AD79" s="99">
        <f t="shared" si="11"/>
        <v>4</v>
      </c>
      <c r="AE79" s="99">
        <f t="shared" si="12"/>
        <v>8</v>
      </c>
      <c r="AF79" s="99">
        <f t="shared" si="13"/>
        <v>16</v>
      </c>
      <c r="AG79" s="99">
        <f t="shared" si="14"/>
        <v>32</v>
      </c>
      <c r="AH79" s="99">
        <f t="shared" si="15"/>
        <v>64</v>
      </c>
      <c r="AI79" s="114">
        <f t="shared" si="16"/>
        <v>127</v>
      </c>
      <c r="AJ79" s="108">
        <f t="shared" si="17"/>
        <v>33604</v>
      </c>
      <c r="AK79" s="108">
        <f t="shared" si="18"/>
        <v>33604</v>
      </c>
      <c r="AL79" s="123">
        <f t="shared" si="19"/>
        <v>0</v>
      </c>
      <c r="AM79" s="116">
        <f>IF(ISBLANK(C79),0,IF(C79=DATA!$A$3,1,0))</f>
        <v>0</v>
      </c>
      <c r="AN79" s="99">
        <f>IF(OR(ISBLANK(C79),AND(AB79=0,AC79=0)),0,IF(OR(C79=DATA!$A$3,F79=DATA!$B$3,ISBLANK(F79)),1,2))</f>
        <v>0</v>
      </c>
      <c r="AO79" s="99">
        <f t="shared" si="20"/>
        <v>0</v>
      </c>
      <c r="AP79" s="99">
        <f t="shared" si="21"/>
        <v>0</v>
      </c>
      <c r="AQ79" s="99">
        <f t="shared" si="22"/>
        <v>0</v>
      </c>
      <c r="AR79" s="99">
        <f t="shared" si="23"/>
        <v>0</v>
      </c>
      <c r="AS79" s="115">
        <f t="shared" si="24"/>
        <v>0</v>
      </c>
      <c r="AT79" s="35"/>
      <c r="AU79" s="35"/>
      <c r="AV79" s="35"/>
      <c r="AW79" s="35"/>
      <c r="AX79" s="35"/>
      <c r="AY79" s="35"/>
      <c r="AZ79" s="35"/>
      <c r="BA79" s="35"/>
      <c r="BB79" s="35"/>
      <c r="BC79" s="35"/>
    </row>
    <row r="80" spans="1:55" ht="24.75" customHeight="1" x14ac:dyDescent="0.25">
      <c r="A80" s="101"/>
      <c r="B80" s="67" t="str">
        <f>IF(ISBLANK(C80),"",MAX($B$27:B79)+1)</f>
        <v/>
      </c>
      <c r="C80" s="153"/>
      <c r="D80" s="153"/>
      <c r="E80" s="153"/>
      <c r="F80" s="153"/>
      <c r="G80" s="153"/>
      <c r="H80" s="153"/>
      <c r="I80" s="158"/>
      <c r="J80" s="158"/>
      <c r="K80" s="158"/>
      <c r="L80" s="88"/>
      <c r="M80" s="152" t="str">
        <f t="shared" si="27"/>
        <v/>
      </c>
      <c r="N80" s="152"/>
      <c r="O80" s="89"/>
      <c r="P80" s="88"/>
      <c r="Q80" s="152" t="str">
        <f t="shared" si="28"/>
        <v/>
      </c>
      <c r="R80" s="152"/>
      <c r="S80" s="89"/>
      <c r="T80" s="153"/>
      <c r="U80" s="153"/>
      <c r="V80" s="154" t="str">
        <f>IF(SUM(AB80:AG80)&gt;0,"",VLOOKUP(Formulář!C80,DATA!$A$4:$D$50,3,FALSE))</f>
        <v/>
      </c>
      <c r="W80" s="154"/>
      <c r="X80" s="81"/>
      <c r="Y80" s="132">
        <f t="shared" si="25"/>
        <v>0</v>
      </c>
      <c r="Z80" s="132">
        <f t="shared" si="26"/>
        <v>0</v>
      </c>
      <c r="AA80" s="132">
        <f t="shared" si="0"/>
        <v>127</v>
      </c>
      <c r="AB80" s="99">
        <f>IF(OR(ISBLANK(C80),C80=DATA!$A$3),1,0)</f>
        <v>1</v>
      </c>
      <c r="AC80" s="99">
        <f>IF(OR(ISBLANK(F80),F80=DATA!$B$3),2,IF(ISERROR(VLOOKUP(C80,DATA!$A$3:$B$50,2,FALSE)),2,IF(OR(F80=HLOOKUP(C80,DATA!$AM$2:$AR$4,2,FALSE),F80=HLOOKUP(C80,DATA!$AM$2:$AR$4,3,FALSE)),0,2)))</f>
        <v>2</v>
      </c>
      <c r="AD80" s="99">
        <f t="shared" si="11"/>
        <v>4</v>
      </c>
      <c r="AE80" s="99">
        <f t="shared" si="12"/>
        <v>8</v>
      </c>
      <c r="AF80" s="99">
        <f t="shared" si="13"/>
        <v>16</v>
      </c>
      <c r="AG80" s="99">
        <f t="shared" si="14"/>
        <v>32</v>
      </c>
      <c r="AH80" s="99">
        <f t="shared" si="15"/>
        <v>64</v>
      </c>
      <c r="AI80" s="114">
        <f t="shared" si="16"/>
        <v>127</v>
      </c>
      <c r="AJ80" s="108">
        <f t="shared" si="17"/>
        <v>33604</v>
      </c>
      <c r="AK80" s="108">
        <f t="shared" si="18"/>
        <v>33604</v>
      </c>
      <c r="AL80" s="123">
        <f t="shared" si="19"/>
        <v>0</v>
      </c>
      <c r="AM80" s="116">
        <f>IF(ISBLANK(C80),0,IF(C80=DATA!$A$3,1,0))</f>
        <v>0</v>
      </c>
      <c r="AN80" s="99">
        <f>IF(OR(ISBLANK(C80),AND(AB80=0,AC80=0)),0,IF(OR(C80=DATA!$A$3,F80=DATA!$B$3,ISBLANK(F80)),1,2))</f>
        <v>0</v>
      </c>
      <c r="AO80" s="99">
        <f t="shared" si="20"/>
        <v>0</v>
      </c>
      <c r="AP80" s="99">
        <f t="shared" si="21"/>
        <v>0</v>
      </c>
      <c r="AQ80" s="99">
        <f t="shared" si="22"/>
        <v>0</v>
      </c>
      <c r="AR80" s="99">
        <f t="shared" si="23"/>
        <v>0</v>
      </c>
      <c r="AS80" s="115">
        <f t="shared" si="24"/>
        <v>0</v>
      </c>
      <c r="AT80" s="35"/>
      <c r="AU80" s="35"/>
      <c r="AV80" s="35"/>
      <c r="AW80" s="35"/>
      <c r="AX80" s="35"/>
      <c r="AY80" s="35"/>
      <c r="AZ80" s="35"/>
      <c r="BA80" s="35"/>
      <c r="BB80" s="35"/>
      <c r="BC80" s="35"/>
    </row>
    <row r="81" spans="1:55" ht="24.75" customHeight="1" x14ac:dyDescent="0.25">
      <c r="A81" s="101"/>
      <c r="B81" s="67" t="str">
        <f>IF(ISBLANK(C81),"",MAX($B$27:B80)+1)</f>
        <v/>
      </c>
      <c r="C81" s="153"/>
      <c r="D81" s="153"/>
      <c r="E81" s="153"/>
      <c r="F81" s="153"/>
      <c r="G81" s="153"/>
      <c r="H81" s="153"/>
      <c r="I81" s="158"/>
      <c r="J81" s="158"/>
      <c r="K81" s="158"/>
      <c r="L81" s="88"/>
      <c r="M81" s="152" t="str">
        <f t="shared" si="27"/>
        <v/>
      </c>
      <c r="N81" s="152"/>
      <c r="O81" s="89"/>
      <c r="P81" s="88"/>
      <c r="Q81" s="152" t="str">
        <f t="shared" si="28"/>
        <v/>
      </c>
      <c r="R81" s="152"/>
      <c r="S81" s="89"/>
      <c r="T81" s="153"/>
      <c r="U81" s="153"/>
      <c r="V81" s="154" t="str">
        <f>IF(SUM(AB81:AG81)&gt;0,"",VLOOKUP(Formulář!C81,DATA!$A$4:$D$50,3,FALSE))</f>
        <v/>
      </c>
      <c r="W81" s="154"/>
      <c r="X81" s="81"/>
      <c r="Y81" s="132">
        <f t="shared" si="25"/>
        <v>0</v>
      </c>
      <c r="Z81" s="132">
        <f t="shared" si="26"/>
        <v>0</v>
      </c>
      <c r="AA81" s="132">
        <f t="shared" si="0"/>
        <v>127</v>
      </c>
      <c r="AB81" s="99">
        <f>IF(OR(ISBLANK(C81),C81=DATA!$A$3),1,0)</f>
        <v>1</v>
      </c>
      <c r="AC81" s="99">
        <f>IF(OR(ISBLANK(F81),F81=DATA!$B$3),2,IF(ISERROR(VLOOKUP(C81,DATA!$A$3:$B$50,2,FALSE)),2,IF(OR(F81=HLOOKUP(C81,DATA!$AM$2:$AR$4,2,FALSE),F81=HLOOKUP(C81,DATA!$AM$2:$AR$4,3,FALSE)),0,2)))</f>
        <v>2</v>
      </c>
      <c r="AD81" s="99">
        <f t="shared" si="11"/>
        <v>4</v>
      </c>
      <c r="AE81" s="99">
        <f t="shared" si="12"/>
        <v>8</v>
      </c>
      <c r="AF81" s="99">
        <f t="shared" si="13"/>
        <v>16</v>
      </c>
      <c r="AG81" s="99">
        <f t="shared" si="14"/>
        <v>32</v>
      </c>
      <c r="AH81" s="99">
        <f t="shared" si="15"/>
        <v>64</v>
      </c>
      <c r="AI81" s="114">
        <f t="shared" si="16"/>
        <v>127</v>
      </c>
      <c r="AJ81" s="108">
        <f t="shared" si="17"/>
        <v>33604</v>
      </c>
      <c r="AK81" s="108">
        <f t="shared" si="18"/>
        <v>33604</v>
      </c>
      <c r="AL81" s="123">
        <f t="shared" si="19"/>
        <v>0</v>
      </c>
      <c r="AM81" s="116">
        <f>IF(ISBLANK(C81),0,IF(C81=DATA!$A$3,1,0))</f>
        <v>0</v>
      </c>
      <c r="AN81" s="99">
        <f>IF(OR(ISBLANK(C81),AND(AB81=0,AC81=0)),0,IF(OR(C81=DATA!$A$3,F81=DATA!$B$3,ISBLANK(F81)),1,2))</f>
        <v>0</v>
      </c>
      <c r="AO81" s="99">
        <f t="shared" si="20"/>
        <v>0</v>
      </c>
      <c r="AP81" s="99">
        <f t="shared" si="21"/>
        <v>0</v>
      </c>
      <c r="AQ81" s="99">
        <f t="shared" si="22"/>
        <v>0</v>
      </c>
      <c r="AR81" s="99">
        <f t="shared" si="23"/>
        <v>0</v>
      </c>
      <c r="AS81" s="115">
        <f t="shared" si="24"/>
        <v>0</v>
      </c>
      <c r="AT81" s="35"/>
      <c r="AU81" s="35"/>
      <c r="AV81" s="35"/>
      <c r="AW81" s="35"/>
      <c r="AX81" s="35"/>
      <c r="AY81" s="35"/>
      <c r="AZ81" s="35"/>
      <c r="BA81" s="35"/>
      <c r="BB81" s="35"/>
      <c r="BC81" s="35"/>
    </row>
    <row r="82" spans="1:55" ht="24.75" customHeight="1" x14ac:dyDescent="0.25">
      <c r="A82" s="101"/>
      <c r="B82" s="67" t="str">
        <f>IF(ISBLANK(C82),"",MAX($B$27:B81)+1)</f>
        <v/>
      </c>
      <c r="C82" s="153"/>
      <c r="D82" s="153"/>
      <c r="E82" s="153"/>
      <c r="F82" s="153"/>
      <c r="G82" s="153"/>
      <c r="H82" s="153"/>
      <c r="I82" s="158"/>
      <c r="J82" s="158"/>
      <c r="K82" s="158"/>
      <c r="L82" s="88"/>
      <c r="M82" s="152" t="str">
        <f t="shared" si="27"/>
        <v/>
      </c>
      <c r="N82" s="152"/>
      <c r="O82" s="89"/>
      <c r="P82" s="88"/>
      <c r="Q82" s="152" t="str">
        <f t="shared" si="28"/>
        <v/>
      </c>
      <c r="R82" s="152"/>
      <c r="S82" s="89"/>
      <c r="T82" s="153"/>
      <c r="U82" s="153"/>
      <c r="V82" s="154" t="str">
        <f>IF(SUM(AB82:AG82)&gt;0,"",VLOOKUP(Formulář!C82,DATA!$A$4:$D$50,3,FALSE))</f>
        <v/>
      </c>
      <c r="W82" s="154"/>
      <c r="X82" s="81"/>
      <c r="Y82" s="132">
        <f t="shared" si="25"/>
        <v>0</v>
      </c>
      <c r="Z82" s="132">
        <f t="shared" si="26"/>
        <v>0</v>
      </c>
      <c r="AA82" s="132">
        <f t="shared" si="0"/>
        <v>127</v>
      </c>
      <c r="AB82" s="99">
        <f>IF(OR(ISBLANK(C82),C82=DATA!$A$3),1,0)</f>
        <v>1</v>
      </c>
      <c r="AC82" s="99">
        <f>IF(OR(ISBLANK(F82),F82=DATA!$B$3),2,IF(ISERROR(VLOOKUP(C82,DATA!$A$3:$B$50,2,FALSE)),2,IF(OR(F82=HLOOKUP(C82,DATA!$AM$2:$AR$4,2,FALSE),F82=HLOOKUP(C82,DATA!$AM$2:$AR$4,3,FALSE)),0,2)))</f>
        <v>2</v>
      </c>
      <c r="AD82" s="99">
        <f t="shared" si="11"/>
        <v>4</v>
      </c>
      <c r="AE82" s="99">
        <f t="shared" si="12"/>
        <v>8</v>
      </c>
      <c r="AF82" s="99">
        <f t="shared" si="13"/>
        <v>16</v>
      </c>
      <c r="AG82" s="99">
        <f t="shared" si="14"/>
        <v>32</v>
      </c>
      <c r="AH82" s="99">
        <f t="shared" si="15"/>
        <v>64</v>
      </c>
      <c r="AI82" s="114">
        <f t="shared" si="16"/>
        <v>127</v>
      </c>
      <c r="AJ82" s="108">
        <f t="shared" si="17"/>
        <v>33604</v>
      </c>
      <c r="AK82" s="108">
        <f t="shared" si="18"/>
        <v>33604</v>
      </c>
      <c r="AL82" s="123">
        <f t="shared" si="19"/>
        <v>0</v>
      </c>
      <c r="AM82" s="116">
        <f>IF(ISBLANK(C82),0,IF(C82=DATA!$A$3,1,0))</f>
        <v>0</v>
      </c>
      <c r="AN82" s="99">
        <f>IF(OR(ISBLANK(C82),AND(AB82=0,AC82=0)),0,IF(OR(C82=DATA!$A$3,F82=DATA!$B$3,ISBLANK(F82)),1,2))</f>
        <v>0</v>
      </c>
      <c r="AO82" s="99">
        <f t="shared" si="20"/>
        <v>0</v>
      </c>
      <c r="AP82" s="99">
        <f t="shared" si="21"/>
        <v>0</v>
      </c>
      <c r="AQ82" s="99">
        <f t="shared" si="22"/>
        <v>0</v>
      </c>
      <c r="AR82" s="99">
        <f t="shared" si="23"/>
        <v>0</v>
      </c>
      <c r="AS82" s="115">
        <f t="shared" si="24"/>
        <v>0</v>
      </c>
      <c r="AT82" s="35"/>
      <c r="AU82" s="35"/>
      <c r="AV82" s="35"/>
      <c r="AW82" s="35"/>
      <c r="AX82" s="35"/>
      <c r="AY82" s="35"/>
      <c r="AZ82" s="35"/>
      <c r="BA82" s="35"/>
      <c r="BB82" s="35"/>
      <c r="BC82" s="35"/>
    </row>
    <row r="83" spans="1:55" ht="24.75" customHeight="1" x14ac:dyDescent="0.25">
      <c r="A83" s="101"/>
      <c r="B83" s="67" t="str">
        <f>IF(ISBLANK(C83),"",MAX($B$27:B82)+1)</f>
        <v/>
      </c>
      <c r="C83" s="153"/>
      <c r="D83" s="153"/>
      <c r="E83" s="153"/>
      <c r="F83" s="153"/>
      <c r="G83" s="153"/>
      <c r="H83" s="153"/>
      <c r="I83" s="158"/>
      <c r="J83" s="158"/>
      <c r="K83" s="158"/>
      <c r="L83" s="88"/>
      <c r="M83" s="152" t="str">
        <f t="shared" si="27"/>
        <v/>
      </c>
      <c r="N83" s="152"/>
      <c r="O83" s="89"/>
      <c r="P83" s="88"/>
      <c r="Q83" s="152" t="str">
        <f t="shared" si="28"/>
        <v/>
      </c>
      <c r="R83" s="152"/>
      <c r="S83" s="89"/>
      <c r="T83" s="153"/>
      <c r="U83" s="153"/>
      <c r="V83" s="154" t="str">
        <f>IF(SUM(AB83:AG83)&gt;0,"",VLOOKUP(Formulář!C83,DATA!$A$4:$D$50,3,FALSE))</f>
        <v/>
      </c>
      <c r="W83" s="154"/>
      <c r="X83" s="81"/>
      <c r="Y83" s="132">
        <f t="shared" si="25"/>
        <v>0</v>
      </c>
      <c r="Z83" s="132">
        <f t="shared" si="26"/>
        <v>0</v>
      </c>
      <c r="AA83" s="132">
        <f t="shared" si="0"/>
        <v>127</v>
      </c>
      <c r="AB83" s="99">
        <f>IF(OR(ISBLANK(C83),C83=DATA!$A$3),1,0)</f>
        <v>1</v>
      </c>
      <c r="AC83" s="99">
        <f>IF(OR(ISBLANK(F83),F83=DATA!$B$3),2,IF(ISERROR(VLOOKUP(C83,DATA!$A$3:$B$50,2,FALSE)),2,IF(OR(F83=HLOOKUP(C83,DATA!$AM$2:$AR$4,2,FALSE),F83=HLOOKUP(C83,DATA!$AM$2:$AR$4,3,FALSE)),0,2)))</f>
        <v>2</v>
      </c>
      <c r="AD83" s="99">
        <f t="shared" si="11"/>
        <v>4</v>
      </c>
      <c r="AE83" s="99">
        <f t="shared" si="12"/>
        <v>8</v>
      </c>
      <c r="AF83" s="99">
        <f t="shared" si="13"/>
        <v>16</v>
      </c>
      <c r="AG83" s="99">
        <f t="shared" si="14"/>
        <v>32</v>
      </c>
      <c r="AH83" s="99">
        <f t="shared" si="15"/>
        <v>64</v>
      </c>
      <c r="AI83" s="114">
        <f t="shared" si="16"/>
        <v>127</v>
      </c>
      <c r="AJ83" s="108">
        <f t="shared" si="17"/>
        <v>33604</v>
      </c>
      <c r="AK83" s="108">
        <f t="shared" si="18"/>
        <v>33604</v>
      </c>
      <c r="AL83" s="123">
        <f t="shared" si="19"/>
        <v>0</v>
      </c>
      <c r="AM83" s="116">
        <f>IF(ISBLANK(C83),0,IF(C83=DATA!$A$3,1,0))</f>
        <v>0</v>
      </c>
      <c r="AN83" s="99">
        <f>IF(OR(ISBLANK(C83),AND(AB83=0,AC83=0)),0,IF(OR(C83=DATA!$A$3,F83=DATA!$B$3,ISBLANK(F83)),1,2))</f>
        <v>0</v>
      </c>
      <c r="AO83" s="99">
        <f t="shared" si="20"/>
        <v>0</v>
      </c>
      <c r="AP83" s="99">
        <f t="shared" si="21"/>
        <v>0</v>
      </c>
      <c r="AQ83" s="99">
        <f t="shared" si="22"/>
        <v>0</v>
      </c>
      <c r="AR83" s="99">
        <f t="shared" si="23"/>
        <v>0</v>
      </c>
      <c r="AS83" s="115">
        <f t="shared" si="24"/>
        <v>0</v>
      </c>
      <c r="AT83" s="35"/>
      <c r="AU83" s="35"/>
      <c r="AV83" s="35"/>
      <c r="AW83" s="35"/>
      <c r="AX83" s="35"/>
      <c r="AY83" s="35"/>
      <c r="AZ83" s="35"/>
      <c r="BA83" s="35"/>
      <c r="BB83" s="35"/>
      <c r="BC83" s="35"/>
    </row>
    <row r="84" spans="1:55" ht="24.75" customHeight="1" x14ac:dyDescent="0.25">
      <c r="A84" s="101"/>
      <c r="B84" s="67" t="str">
        <f>IF(ISBLANK(C84),"",MAX($B$27:B83)+1)</f>
        <v/>
      </c>
      <c r="C84" s="153"/>
      <c r="D84" s="153"/>
      <c r="E84" s="153"/>
      <c r="F84" s="153"/>
      <c r="G84" s="153"/>
      <c r="H84" s="153"/>
      <c r="I84" s="158"/>
      <c r="J84" s="158"/>
      <c r="K84" s="158"/>
      <c r="L84" s="88"/>
      <c r="M84" s="152" t="str">
        <f t="shared" si="27"/>
        <v/>
      </c>
      <c r="N84" s="152"/>
      <c r="O84" s="89"/>
      <c r="P84" s="88"/>
      <c r="Q84" s="152" t="str">
        <f t="shared" si="28"/>
        <v/>
      </c>
      <c r="R84" s="152"/>
      <c r="S84" s="89"/>
      <c r="T84" s="153"/>
      <c r="U84" s="153"/>
      <c r="V84" s="154" t="str">
        <f>IF(SUM(AB84:AG84)&gt;0,"",VLOOKUP(Formulář!C84,DATA!$A$4:$D$50,3,FALSE))</f>
        <v/>
      </c>
      <c r="W84" s="154"/>
      <c r="X84" s="81"/>
      <c r="Y84" s="132">
        <f t="shared" si="25"/>
        <v>0</v>
      </c>
      <c r="Z84" s="132">
        <f t="shared" si="26"/>
        <v>0</v>
      </c>
      <c r="AA84" s="132">
        <f t="shared" si="0"/>
        <v>127</v>
      </c>
      <c r="AB84" s="99">
        <f>IF(OR(ISBLANK(C84),C84=DATA!$A$3),1,0)</f>
        <v>1</v>
      </c>
      <c r="AC84" s="99">
        <f>IF(OR(ISBLANK(F84),F84=DATA!$B$3),2,IF(ISERROR(VLOOKUP(C84,DATA!$A$3:$B$50,2,FALSE)),2,IF(OR(F84=HLOOKUP(C84,DATA!$AM$2:$AR$4,2,FALSE),F84=HLOOKUP(C84,DATA!$AM$2:$AR$4,3,FALSE)),0,2)))</f>
        <v>2</v>
      </c>
      <c r="AD84" s="99">
        <f t="shared" si="11"/>
        <v>4</v>
      </c>
      <c r="AE84" s="99">
        <f t="shared" si="12"/>
        <v>8</v>
      </c>
      <c r="AF84" s="99">
        <f t="shared" si="13"/>
        <v>16</v>
      </c>
      <c r="AG84" s="99">
        <f t="shared" si="14"/>
        <v>32</v>
      </c>
      <c r="AH84" s="99">
        <f t="shared" si="15"/>
        <v>64</v>
      </c>
      <c r="AI84" s="114">
        <f t="shared" si="16"/>
        <v>127</v>
      </c>
      <c r="AJ84" s="108">
        <f t="shared" si="17"/>
        <v>33604</v>
      </c>
      <c r="AK84" s="108">
        <f t="shared" si="18"/>
        <v>33604</v>
      </c>
      <c r="AL84" s="123">
        <f t="shared" si="19"/>
        <v>0</v>
      </c>
      <c r="AM84" s="116">
        <f>IF(ISBLANK(C84),0,IF(C84=DATA!$A$3,1,0))</f>
        <v>0</v>
      </c>
      <c r="AN84" s="99">
        <f>IF(OR(ISBLANK(C84),AND(AB84=0,AC84=0)),0,IF(OR(C84=DATA!$A$3,F84=DATA!$B$3,ISBLANK(F84)),1,2))</f>
        <v>0</v>
      </c>
      <c r="AO84" s="99">
        <f t="shared" si="20"/>
        <v>0</v>
      </c>
      <c r="AP84" s="99">
        <f t="shared" si="21"/>
        <v>0</v>
      </c>
      <c r="AQ84" s="99">
        <f t="shared" si="22"/>
        <v>0</v>
      </c>
      <c r="AR84" s="99">
        <f t="shared" si="23"/>
        <v>0</v>
      </c>
      <c r="AS84" s="115">
        <f t="shared" si="24"/>
        <v>0</v>
      </c>
      <c r="AT84" s="35"/>
      <c r="AU84" s="35"/>
      <c r="AV84" s="35"/>
      <c r="AW84" s="35"/>
      <c r="AX84" s="35"/>
      <c r="AY84" s="35"/>
      <c r="AZ84" s="35"/>
      <c r="BA84" s="35"/>
      <c r="BB84" s="35"/>
      <c r="BC84" s="35"/>
    </row>
    <row r="85" spans="1:55" ht="24.75" customHeight="1" x14ac:dyDescent="0.25">
      <c r="A85" s="101"/>
      <c r="B85" s="67" t="str">
        <f>IF(ISBLANK(C85),"",MAX($B$27:B84)+1)</f>
        <v/>
      </c>
      <c r="C85" s="153"/>
      <c r="D85" s="153"/>
      <c r="E85" s="153"/>
      <c r="F85" s="153"/>
      <c r="G85" s="153"/>
      <c r="H85" s="153"/>
      <c r="I85" s="158"/>
      <c r="J85" s="158"/>
      <c r="K85" s="158"/>
      <c r="L85" s="88"/>
      <c r="M85" s="152" t="str">
        <f t="shared" si="27"/>
        <v/>
      </c>
      <c r="N85" s="152"/>
      <c r="O85" s="89"/>
      <c r="P85" s="88"/>
      <c r="Q85" s="152" t="str">
        <f t="shared" si="28"/>
        <v/>
      </c>
      <c r="R85" s="152"/>
      <c r="S85" s="89"/>
      <c r="T85" s="153"/>
      <c r="U85" s="153"/>
      <c r="V85" s="154" t="str">
        <f>IF(SUM(AB85:AG85)&gt;0,"",VLOOKUP(Formulář!C85,DATA!$A$4:$D$50,3,FALSE))</f>
        <v/>
      </c>
      <c r="W85" s="154"/>
      <c r="X85" s="81"/>
      <c r="Y85" s="132">
        <f t="shared" si="25"/>
        <v>0</v>
      </c>
      <c r="Z85" s="132">
        <f t="shared" si="26"/>
        <v>0</v>
      </c>
      <c r="AA85" s="132">
        <f t="shared" si="0"/>
        <v>127</v>
      </c>
      <c r="AB85" s="99">
        <f>IF(OR(ISBLANK(C85),C85=DATA!$A$3),1,0)</f>
        <v>1</v>
      </c>
      <c r="AC85" s="99">
        <f>IF(OR(ISBLANK(F85),F85=DATA!$B$3),2,IF(ISERROR(VLOOKUP(C85,DATA!$A$3:$B$50,2,FALSE)),2,IF(OR(F85=HLOOKUP(C85,DATA!$AM$2:$AR$4,2,FALSE),F85=HLOOKUP(C85,DATA!$AM$2:$AR$4,3,FALSE)),0,2)))</f>
        <v>2</v>
      </c>
      <c r="AD85" s="99">
        <f t="shared" si="11"/>
        <v>4</v>
      </c>
      <c r="AE85" s="99">
        <f t="shared" si="12"/>
        <v>8</v>
      </c>
      <c r="AF85" s="99">
        <f t="shared" si="13"/>
        <v>16</v>
      </c>
      <c r="AG85" s="99">
        <f t="shared" si="14"/>
        <v>32</v>
      </c>
      <c r="AH85" s="99">
        <f t="shared" si="15"/>
        <v>64</v>
      </c>
      <c r="AI85" s="114">
        <f t="shared" si="16"/>
        <v>127</v>
      </c>
      <c r="AJ85" s="108">
        <f t="shared" si="17"/>
        <v>33604</v>
      </c>
      <c r="AK85" s="108">
        <f t="shared" si="18"/>
        <v>33604</v>
      </c>
      <c r="AL85" s="123">
        <f t="shared" si="19"/>
        <v>0</v>
      </c>
      <c r="AM85" s="116">
        <f>IF(ISBLANK(C85),0,IF(C85=DATA!$A$3,1,0))</f>
        <v>0</v>
      </c>
      <c r="AN85" s="99">
        <f>IF(OR(ISBLANK(C85),AND(AB85=0,AC85=0)),0,IF(OR(C85=DATA!$A$3,F85=DATA!$B$3,ISBLANK(F85)),1,2))</f>
        <v>0</v>
      </c>
      <c r="AO85" s="99">
        <f t="shared" si="20"/>
        <v>0</v>
      </c>
      <c r="AP85" s="99">
        <f t="shared" si="21"/>
        <v>0</v>
      </c>
      <c r="AQ85" s="99">
        <f t="shared" si="22"/>
        <v>0</v>
      </c>
      <c r="AR85" s="99">
        <f t="shared" si="23"/>
        <v>0</v>
      </c>
      <c r="AS85" s="115">
        <f t="shared" si="24"/>
        <v>0</v>
      </c>
      <c r="AT85" s="35"/>
      <c r="AU85" s="35"/>
      <c r="AV85" s="35"/>
      <c r="AW85" s="35"/>
      <c r="AX85" s="35"/>
      <c r="AY85" s="35"/>
      <c r="AZ85" s="35"/>
      <c r="BA85" s="35"/>
      <c r="BB85" s="35"/>
      <c r="BC85" s="35"/>
    </row>
    <row r="86" spans="1:55" ht="24.75" customHeight="1" x14ac:dyDescent="0.25">
      <c r="A86" s="101"/>
      <c r="B86" s="67" t="str">
        <f>IF(ISBLANK(C86),"",MAX($B$27:B85)+1)</f>
        <v/>
      </c>
      <c r="C86" s="153"/>
      <c r="D86" s="153"/>
      <c r="E86" s="153"/>
      <c r="F86" s="153"/>
      <c r="G86" s="153"/>
      <c r="H86" s="153"/>
      <c r="I86" s="158"/>
      <c r="J86" s="158"/>
      <c r="K86" s="158"/>
      <c r="L86" s="88"/>
      <c r="M86" s="152" t="str">
        <f t="shared" si="27"/>
        <v/>
      </c>
      <c r="N86" s="152"/>
      <c r="O86" s="89"/>
      <c r="P86" s="88"/>
      <c r="Q86" s="152" t="str">
        <f t="shared" si="28"/>
        <v/>
      </c>
      <c r="R86" s="152"/>
      <c r="S86" s="89"/>
      <c r="T86" s="153"/>
      <c r="U86" s="153"/>
      <c r="V86" s="154" t="str">
        <f>IF(SUM(AB86:AG86)&gt;0,"",VLOOKUP(Formulář!C86,DATA!$A$4:$D$50,3,FALSE))</f>
        <v/>
      </c>
      <c r="W86" s="154"/>
      <c r="X86" s="81"/>
      <c r="Y86" s="132">
        <f t="shared" si="25"/>
        <v>0</v>
      </c>
      <c r="Z86" s="132">
        <f t="shared" si="26"/>
        <v>0</v>
      </c>
      <c r="AA86" s="132">
        <f t="shared" si="0"/>
        <v>127</v>
      </c>
      <c r="AB86" s="99">
        <f>IF(OR(ISBLANK(C86),C86=DATA!$A$3),1,0)</f>
        <v>1</v>
      </c>
      <c r="AC86" s="99">
        <f>IF(OR(ISBLANK(F86),F86=DATA!$B$3),2,IF(ISERROR(VLOOKUP(C86,DATA!$A$3:$B$50,2,FALSE)),2,IF(OR(F86=HLOOKUP(C86,DATA!$AM$2:$AR$4,2,FALSE),F86=HLOOKUP(C86,DATA!$AM$2:$AR$4,3,FALSE)),0,2)))</f>
        <v>2</v>
      </c>
      <c r="AD86" s="99">
        <f t="shared" si="11"/>
        <v>4</v>
      </c>
      <c r="AE86" s="99">
        <f t="shared" si="12"/>
        <v>8</v>
      </c>
      <c r="AF86" s="99">
        <f t="shared" si="13"/>
        <v>16</v>
      </c>
      <c r="AG86" s="99">
        <f t="shared" si="14"/>
        <v>32</v>
      </c>
      <c r="AH86" s="99">
        <f t="shared" si="15"/>
        <v>64</v>
      </c>
      <c r="AI86" s="114">
        <f t="shared" si="16"/>
        <v>127</v>
      </c>
      <c r="AJ86" s="108">
        <f t="shared" si="17"/>
        <v>33604</v>
      </c>
      <c r="AK86" s="108">
        <f t="shared" si="18"/>
        <v>33604</v>
      </c>
      <c r="AL86" s="123">
        <f t="shared" si="19"/>
        <v>0</v>
      </c>
      <c r="AM86" s="116">
        <f>IF(ISBLANK(C86),0,IF(C86=DATA!$A$3,1,0))</f>
        <v>0</v>
      </c>
      <c r="AN86" s="99">
        <f>IF(OR(ISBLANK(C86),AND(AB86=0,AC86=0)),0,IF(OR(C86=DATA!$A$3,F86=DATA!$B$3,ISBLANK(F86)),1,2))</f>
        <v>0</v>
      </c>
      <c r="AO86" s="99">
        <f t="shared" si="20"/>
        <v>0</v>
      </c>
      <c r="AP86" s="99">
        <f t="shared" si="21"/>
        <v>0</v>
      </c>
      <c r="AQ86" s="99">
        <f t="shared" si="22"/>
        <v>0</v>
      </c>
      <c r="AR86" s="99">
        <f t="shared" si="23"/>
        <v>0</v>
      </c>
      <c r="AS86" s="115">
        <f t="shared" si="24"/>
        <v>0</v>
      </c>
      <c r="AT86" s="35"/>
      <c r="AU86" s="35"/>
      <c r="AV86" s="35"/>
      <c r="AW86" s="35"/>
      <c r="AX86" s="35"/>
      <c r="AY86" s="35"/>
      <c r="AZ86" s="35"/>
      <c r="BA86" s="35"/>
      <c r="BB86" s="35"/>
      <c r="BC86" s="35"/>
    </row>
    <row r="87" spans="1:55" ht="24.75" customHeight="1" x14ac:dyDescent="0.25">
      <c r="A87" s="101"/>
      <c r="B87" s="67" t="str">
        <f>IF(ISBLANK(C87),"",MAX($B$27:B86)+1)</f>
        <v/>
      </c>
      <c r="C87" s="153"/>
      <c r="D87" s="153"/>
      <c r="E87" s="153"/>
      <c r="F87" s="153"/>
      <c r="G87" s="153"/>
      <c r="H87" s="153"/>
      <c r="I87" s="158"/>
      <c r="J87" s="158"/>
      <c r="K87" s="158"/>
      <c r="L87" s="88"/>
      <c r="M87" s="152" t="str">
        <f t="shared" si="27"/>
        <v/>
      </c>
      <c r="N87" s="152"/>
      <c r="O87" s="89"/>
      <c r="P87" s="88"/>
      <c r="Q87" s="152" t="str">
        <f t="shared" si="28"/>
        <v/>
      </c>
      <c r="R87" s="152"/>
      <c r="S87" s="89"/>
      <c r="T87" s="153"/>
      <c r="U87" s="153"/>
      <c r="V87" s="154" t="str">
        <f>IF(SUM(AB87:AG87)&gt;0,"",VLOOKUP(Formulář!C87,DATA!$A$4:$D$50,3,FALSE))</f>
        <v/>
      </c>
      <c r="W87" s="154"/>
      <c r="X87" s="81"/>
      <c r="Y87" s="132">
        <f t="shared" si="25"/>
        <v>0</v>
      </c>
      <c r="Z87" s="132">
        <f t="shared" si="26"/>
        <v>0</v>
      </c>
      <c r="AA87" s="132">
        <f t="shared" si="0"/>
        <v>127</v>
      </c>
      <c r="AB87" s="99">
        <f>IF(OR(ISBLANK(C87),C87=DATA!$A$3),1,0)</f>
        <v>1</v>
      </c>
      <c r="AC87" s="99">
        <f>IF(OR(ISBLANK(F87),F87=DATA!$B$3),2,IF(ISERROR(VLOOKUP(C87,DATA!$A$3:$B$50,2,FALSE)),2,IF(OR(F87=HLOOKUP(C87,DATA!$AM$2:$AR$4,2,FALSE),F87=HLOOKUP(C87,DATA!$AM$2:$AR$4,3,FALSE)),0,2)))</f>
        <v>2</v>
      </c>
      <c r="AD87" s="99">
        <f t="shared" si="11"/>
        <v>4</v>
      </c>
      <c r="AE87" s="99">
        <f t="shared" si="12"/>
        <v>8</v>
      </c>
      <c r="AF87" s="99">
        <f t="shared" si="13"/>
        <v>16</v>
      </c>
      <c r="AG87" s="99">
        <f t="shared" si="14"/>
        <v>32</v>
      </c>
      <c r="AH87" s="99">
        <f t="shared" si="15"/>
        <v>64</v>
      </c>
      <c r="AI87" s="114">
        <f t="shared" si="16"/>
        <v>127</v>
      </c>
      <c r="AJ87" s="108">
        <f t="shared" si="17"/>
        <v>33604</v>
      </c>
      <c r="AK87" s="108">
        <f t="shared" si="18"/>
        <v>33604</v>
      </c>
      <c r="AL87" s="123">
        <f t="shared" si="19"/>
        <v>0</v>
      </c>
      <c r="AM87" s="116">
        <f>IF(ISBLANK(C87),0,IF(C87=DATA!$A$3,1,0))</f>
        <v>0</v>
      </c>
      <c r="AN87" s="99">
        <f>IF(OR(ISBLANK(C87),AND(AB87=0,AC87=0)),0,IF(OR(C87=DATA!$A$3,F87=DATA!$B$3,ISBLANK(F87)),1,2))</f>
        <v>0</v>
      </c>
      <c r="AO87" s="99">
        <f t="shared" si="20"/>
        <v>0</v>
      </c>
      <c r="AP87" s="99">
        <f t="shared" si="21"/>
        <v>0</v>
      </c>
      <c r="AQ87" s="99">
        <f t="shared" si="22"/>
        <v>0</v>
      </c>
      <c r="AR87" s="99">
        <f t="shared" si="23"/>
        <v>0</v>
      </c>
      <c r="AS87" s="115">
        <f t="shared" si="24"/>
        <v>0</v>
      </c>
      <c r="AT87" s="35"/>
      <c r="AU87" s="35"/>
      <c r="AV87" s="35"/>
      <c r="AW87" s="35"/>
      <c r="AX87" s="35"/>
      <c r="AY87" s="35"/>
      <c r="AZ87" s="35"/>
      <c r="BA87" s="35"/>
      <c r="BB87" s="35"/>
      <c r="BC87" s="35"/>
    </row>
    <row r="88" spans="1:55" ht="24.75" customHeight="1" x14ac:dyDescent="0.25">
      <c r="A88" s="101"/>
      <c r="B88" s="67" t="str">
        <f>IF(ISBLANK(C88),"",MAX($B$27:B87)+1)</f>
        <v/>
      </c>
      <c r="C88" s="153"/>
      <c r="D88" s="153"/>
      <c r="E88" s="153"/>
      <c r="F88" s="153"/>
      <c r="G88" s="153"/>
      <c r="H88" s="153"/>
      <c r="I88" s="158"/>
      <c r="J88" s="158"/>
      <c r="K88" s="158"/>
      <c r="L88" s="88"/>
      <c r="M88" s="152" t="str">
        <f t="shared" si="27"/>
        <v/>
      </c>
      <c r="N88" s="152"/>
      <c r="O88" s="89"/>
      <c r="P88" s="88"/>
      <c r="Q88" s="152" t="str">
        <f t="shared" si="28"/>
        <v/>
      </c>
      <c r="R88" s="152"/>
      <c r="S88" s="89"/>
      <c r="T88" s="153"/>
      <c r="U88" s="153"/>
      <c r="V88" s="154" t="str">
        <f>IF(SUM(AB88:AG88)&gt;0,"",VLOOKUP(Formulář!C88,DATA!$A$4:$D$50,3,FALSE))</f>
        <v/>
      </c>
      <c r="W88" s="154"/>
      <c r="X88" s="81"/>
      <c r="Y88" s="132">
        <f t="shared" si="25"/>
        <v>0</v>
      </c>
      <c r="Z88" s="132">
        <f t="shared" si="26"/>
        <v>0</v>
      </c>
      <c r="AA88" s="132">
        <f t="shared" si="0"/>
        <v>127</v>
      </c>
      <c r="AB88" s="99">
        <f>IF(OR(ISBLANK(C88),C88=DATA!$A$3),1,0)</f>
        <v>1</v>
      </c>
      <c r="AC88" s="99">
        <f>IF(OR(ISBLANK(F88),F88=DATA!$B$3),2,IF(ISERROR(VLOOKUP(C88,DATA!$A$3:$B$50,2,FALSE)),2,IF(OR(F88=HLOOKUP(C88,DATA!$AM$2:$AR$4,2,FALSE),F88=HLOOKUP(C88,DATA!$AM$2:$AR$4,3,FALSE)),0,2)))</f>
        <v>2</v>
      </c>
      <c r="AD88" s="99">
        <f t="shared" si="11"/>
        <v>4</v>
      </c>
      <c r="AE88" s="99">
        <f t="shared" si="12"/>
        <v>8</v>
      </c>
      <c r="AF88" s="99">
        <f t="shared" si="13"/>
        <v>16</v>
      </c>
      <c r="AG88" s="99">
        <f t="shared" si="14"/>
        <v>32</v>
      </c>
      <c r="AH88" s="99">
        <f t="shared" si="15"/>
        <v>64</v>
      </c>
      <c r="AI88" s="114">
        <f t="shared" si="16"/>
        <v>127</v>
      </c>
      <c r="AJ88" s="108">
        <f t="shared" si="17"/>
        <v>33604</v>
      </c>
      <c r="AK88" s="108">
        <f t="shared" si="18"/>
        <v>33604</v>
      </c>
      <c r="AL88" s="123">
        <f t="shared" si="19"/>
        <v>0</v>
      </c>
      <c r="AM88" s="116">
        <f>IF(ISBLANK(C88),0,IF(C88=DATA!$A$3,1,0))</f>
        <v>0</v>
      </c>
      <c r="AN88" s="99">
        <f>IF(OR(ISBLANK(C88),AND(AB88=0,AC88=0)),0,IF(OR(C88=DATA!$A$3,F88=DATA!$B$3,ISBLANK(F88)),1,2))</f>
        <v>0</v>
      </c>
      <c r="AO88" s="99">
        <f t="shared" si="20"/>
        <v>0</v>
      </c>
      <c r="AP88" s="99">
        <f t="shared" si="21"/>
        <v>0</v>
      </c>
      <c r="AQ88" s="99">
        <f t="shared" si="22"/>
        <v>0</v>
      </c>
      <c r="AR88" s="99">
        <f t="shared" si="23"/>
        <v>0</v>
      </c>
      <c r="AS88" s="115">
        <f t="shared" si="24"/>
        <v>0</v>
      </c>
      <c r="AT88" s="35"/>
      <c r="AU88" s="35"/>
      <c r="AV88" s="35"/>
      <c r="AW88" s="35"/>
      <c r="AX88" s="35"/>
      <c r="AY88" s="35"/>
      <c r="AZ88" s="35"/>
      <c r="BA88" s="35"/>
      <c r="BB88" s="35"/>
      <c r="BC88" s="35"/>
    </row>
    <row r="89" spans="1:55" ht="24.75" customHeight="1" x14ac:dyDescent="0.25">
      <c r="A89" s="101"/>
      <c r="B89" s="67" t="str">
        <f>IF(ISBLANK(C89),"",MAX($B$27:B88)+1)</f>
        <v/>
      </c>
      <c r="C89" s="153"/>
      <c r="D89" s="153"/>
      <c r="E89" s="153"/>
      <c r="F89" s="153"/>
      <c r="G89" s="153"/>
      <c r="H89" s="153"/>
      <c r="I89" s="158"/>
      <c r="J89" s="158"/>
      <c r="K89" s="158"/>
      <c r="L89" s="88"/>
      <c r="M89" s="152" t="str">
        <f t="shared" si="27"/>
        <v/>
      </c>
      <c r="N89" s="152"/>
      <c r="O89" s="89"/>
      <c r="P89" s="88"/>
      <c r="Q89" s="152" t="str">
        <f t="shared" si="28"/>
        <v/>
      </c>
      <c r="R89" s="152"/>
      <c r="S89" s="89"/>
      <c r="T89" s="153"/>
      <c r="U89" s="153"/>
      <c r="V89" s="154" t="str">
        <f>IF(SUM(AB89:AG89)&gt;0,"",VLOOKUP(Formulář!C89,DATA!$A$4:$D$50,3,FALSE))</f>
        <v/>
      </c>
      <c r="W89" s="154"/>
      <c r="X89" s="81"/>
      <c r="Y89" s="132">
        <f t="shared" si="25"/>
        <v>0</v>
      </c>
      <c r="Z89" s="132">
        <f t="shared" si="26"/>
        <v>0</v>
      </c>
      <c r="AA89" s="132">
        <f t="shared" si="0"/>
        <v>127</v>
      </c>
      <c r="AB89" s="99">
        <f>IF(OR(ISBLANK(C89),C89=DATA!$A$3),1,0)</f>
        <v>1</v>
      </c>
      <c r="AC89" s="99">
        <f>IF(OR(ISBLANK(F89),F89=DATA!$B$3),2,IF(ISERROR(VLOOKUP(C89,DATA!$A$3:$B$50,2,FALSE)),2,IF(OR(F89=HLOOKUP(C89,DATA!$AM$2:$AR$4,2,FALSE),F89=HLOOKUP(C89,DATA!$AM$2:$AR$4,3,FALSE)),0,2)))</f>
        <v>2</v>
      </c>
      <c r="AD89" s="99">
        <f t="shared" si="11"/>
        <v>4</v>
      </c>
      <c r="AE89" s="99">
        <f t="shared" si="12"/>
        <v>8</v>
      </c>
      <c r="AF89" s="99">
        <f t="shared" si="13"/>
        <v>16</v>
      </c>
      <c r="AG89" s="99">
        <f t="shared" si="14"/>
        <v>32</v>
      </c>
      <c r="AH89" s="99">
        <f t="shared" si="15"/>
        <v>64</v>
      </c>
      <c r="AI89" s="114">
        <f t="shared" si="16"/>
        <v>127</v>
      </c>
      <c r="AJ89" s="108">
        <f t="shared" si="17"/>
        <v>33604</v>
      </c>
      <c r="AK89" s="108">
        <f t="shared" si="18"/>
        <v>33604</v>
      </c>
      <c r="AL89" s="123">
        <f t="shared" si="19"/>
        <v>0</v>
      </c>
      <c r="AM89" s="116">
        <f>IF(ISBLANK(C89),0,IF(C89=DATA!$A$3,1,0))</f>
        <v>0</v>
      </c>
      <c r="AN89" s="99">
        <f>IF(OR(ISBLANK(C89),AND(AB89=0,AC89=0)),0,IF(OR(C89=DATA!$A$3,F89=DATA!$B$3,ISBLANK(F89)),1,2))</f>
        <v>0</v>
      </c>
      <c r="AO89" s="99">
        <f t="shared" si="20"/>
        <v>0</v>
      </c>
      <c r="AP89" s="99">
        <f t="shared" si="21"/>
        <v>0</v>
      </c>
      <c r="AQ89" s="99">
        <f t="shared" si="22"/>
        <v>0</v>
      </c>
      <c r="AR89" s="99">
        <f t="shared" si="23"/>
        <v>0</v>
      </c>
      <c r="AS89" s="115">
        <f t="shared" si="24"/>
        <v>0</v>
      </c>
      <c r="AT89" s="35"/>
      <c r="AU89" s="35"/>
      <c r="AV89" s="35"/>
      <c r="AW89" s="35"/>
      <c r="AX89" s="35"/>
      <c r="AY89" s="35"/>
      <c r="AZ89" s="35"/>
      <c r="BA89" s="35"/>
      <c r="BB89" s="35"/>
      <c r="BC89" s="35"/>
    </row>
    <row r="90" spans="1:55" ht="24.75" customHeight="1" x14ac:dyDescent="0.25">
      <c r="A90" s="101"/>
      <c r="B90" s="67" t="str">
        <f>IF(ISBLANK(C90),"",MAX($B$27:B89)+1)</f>
        <v/>
      </c>
      <c r="C90" s="153"/>
      <c r="D90" s="153"/>
      <c r="E90" s="153"/>
      <c r="F90" s="153"/>
      <c r="G90" s="153"/>
      <c r="H90" s="153"/>
      <c r="I90" s="158"/>
      <c r="J90" s="158"/>
      <c r="K90" s="158"/>
      <c r="L90" s="88"/>
      <c r="M90" s="152" t="str">
        <f t="shared" si="27"/>
        <v/>
      </c>
      <c r="N90" s="152"/>
      <c r="O90" s="89"/>
      <c r="P90" s="88"/>
      <c r="Q90" s="152" t="str">
        <f t="shared" si="28"/>
        <v/>
      </c>
      <c r="R90" s="152"/>
      <c r="S90" s="89"/>
      <c r="T90" s="153"/>
      <c r="U90" s="153"/>
      <c r="V90" s="154" t="str">
        <f>IF(SUM(AB90:AG90)&gt;0,"",VLOOKUP(Formulář!C90,DATA!$A$4:$D$50,3,FALSE))</f>
        <v/>
      </c>
      <c r="W90" s="154"/>
      <c r="X90" s="81"/>
      <c r="Y90" s="132">
        <f t="shared" si="25"/>
        <v>0</v>
      </c>
      <c r="Z90" s="132">
        <f t="shared" si="26"/>
        <v>0</v>
      </c>
      <c r="AA90" s="132">
        <f t="shared" si="0"/>
        <v>127</v>
      </c>
      <c r="AB90" s="99">
        <f>IF(OR(ISBLANK(C90),C90=DATA!$A$3),1,0)</f>
        <v>1</v>
      </c>
      <c r="AC90" s="99">
        <f>IF(OR(ISBLANK(F90),F90=DATA!$B$3),2,IF(ISERROR(VLOOKUP(C90,DATA!$A$3:$B$50,2,FALSE)),2,IF(OR(F90=HLOOKUP(C90,DATA!$AM$2:$AR$4,2,FALSE),F90=HLOOKUP(C90,DATA!$AM$2:$AR$4,3,FALSE)),0,2)))</f>
        <v>2</v>
      </c>
      <c r="AD90" s="99">
        <f t="shared" si="11"/>
        <v>4</v>
      </c>
      <c r="AE90" s="99">
        <f t="shared" si="12"/>
        <v>8</v>
      </c>
      <c r="AF90" s="99">
        <f t="shared" si="13"/>
        <v>16</v>
      </c>
      <c r="AG90" s="99">
        <f t="shared" si="14"/>
        <v>32</v>
      </c>
      <c r="AH90" s="99">
        <f t="shared" si="15"/>
        <v>64</v>
      </c>
      <c r="AI90" s="114">
        <f t="shared" si="16"/>
        <v>127</v>
      </c>
      <c r="AJ90" s="108">
        <f t="shared" si="17"/>
        <v>33604</v>
      </c>
      <c r="AK90" s="108">
        <f t="shared" si="18"/>
        <v>33604</v>
      </c>
      <c r="AL90" s="123">
        <f t="shared" si="19"/>
        <v>0</v>
      </c>
      <c r="AM90" s="116">
        <f>IF(ISBLANK(C90),0,IF(C90=DATA!$A$3,1,0))</f>
        <v>0</v>
      </c>
      <c r="AN90" s="99">
        <f>IF(OR(ISBLANK(C90),AND(AB90=0,AC90=0)),0,IF(OR(C90=DATA!$A$3,F90=DATA!$B$3,ISBLANK(F90)),1,2))</f>
        <v>0</v>
      </c>
      <c r="AO90" s="99">
        <f t="shared" si="20"/>
        <v>0</v>
      </c>
      <c r="AP90" s="99">
        <f t="shared" si="21"/>
        <v>0</v>
      </c>
      <c r="AQ90" s="99">
        <f t="shared" si="22"/>
        <v>0</v>
      </c>
      <c r="AR90" s="99">
        <f t="shared" si="23"/>
        <v>0</v>
      </c>
      <c r="AS90" s="115">
        <f t="shared" si="24"/>
        <v>0</v>
      </c>
      <c r="AT90" s="35"/>
      <c r="AU90" s="35"/>
      <c r="AV90" s="35"/>
      <c r="AW90" s="35"/>
      <c r="AX90" s="35"/>
      <c r="AY90" s="35"/>
      <c r="AZ90" s="35"/>
      <c r="BA90" s="35"/>
      <c r="BB90" s="35"/>
      <c r="BC90" s="35"/>
    </row>
    <row r="91" spans="1:55" ht="24.75" customHeight="1" x14ac:dyDescent="0.25">
      <c r="A91" s="101"/>
      <c r="B91" s="67" t="str">
        <f>IF(ISBLANK(C91),"",MAX($B$27:B90)+1)</f>
        <v/>
      </c>
      <c r="C91" s="153"/>
      <c r="D91" s="153"/>
      <c r="E91" s="153"/>
      <c r="F91" s="153"/>
      <c r="G91" s="153"/>
      <c r="H91" s="153"/>
      <c r="I91" s="158"/>
      <c r="J91" s="158"/>
      <c r="K91" s="158"/>
      <c r="L91" s="88"/>
      <c r="M91" s="152" t="str">
        <f t="shared" si="27"/>
        <v/>
      </c>
      <c r="N91" s="152"/>
      <c r="O91" s="89"/>
      <c r="P91" s="88"/>
      <c r="Q91" s="152" t="str">
        <f t="shared" si="28"/>
        <v/>
      </c>
      <c r="R91" s="152"/>
      <c r="S91" s="89"/>
      <c r="T91" s="153"/>
      <c r="U91" s="153"/>
      <c r="V91" s="154" t="str">
        <f>IF(SUM(AB91:AG91)&gt;0,"",VLOOKUP(Formulář!C91,DATA!$A$4:$D$50,3,FALSE))</f>
        <v/>
      </c>
      <c r="W91" s="154"/>
      <c r="X91" s="81"/>
      <c r="Y91" s="132">
        <f t="shared" si="25"/>
        <v>0</v>
      </c>
      <c r="Z91" s="132">
        <f t="shared" si="26"/>
        <v>0</v>
      </c>
      <c r="AA91" s="132">
        <f t="shared" ref="AA91:AA125" si="29">AI91</f>
        <v>127</v>
      </c>
      <c r="AB91" s="99">
        <f>IF(OR(ISBLANK(C91),C91=DATA!$A$3),1,0)</f>
        <v>1</v>
      </c>
      <c r="AC91" s="99">
        <f>IF(OR(ISBLANK(F91),F91=DATA!$B$3),2,IF(ISERROR(VLOOKUP(C91,DATA!$A$3:$B$50,2,FALSE)),2,IF(OR(F91=HLOOKUP(C91,DATA!$AM$2:$AR$4,2,FALSE),F91=HLOOKUP(C91,DATA!$AM$2:$AR$4,3,FALSE)),0,2)))</f>
        <v>2</v>
      </c>
      <c r="AD91" s="99">
        <f t="shared" si="11"/>
        <v>4</v>
      </c>
      <c r="AE91" s="99">
        <f t="shared" si="12"/>
        <v>8</v>
      </c>
      <c r="AF91" s="99">
        <f t="shared" si="13"/>
        <v>16</v>
      </c>
      <c r="AG91" s="99">
        <f t="shared" si="14"/>
        <v>32</v>
      </c>
      <c r="AH91" s="99">
        <f t="shared" si="15"/>
        <v>64</v>
      </c>
      <c r="AI91" s="114">
        <f t="shared" si="16"/>
        <v>127</v>
      </c>
      <c r="AJ91" s="108">
        <f t="shared" si="17"/>
        <v>33604</v>
      </c>
      <c r="AK91" s="108">
        <f t="shared" si="18"/>
        <v>33604</v>
      </c>
      <c r="AL91" s="123">
        <f t="shared" si="19"/>
        <v>0</v>
      </c>
      <c r="AM91" s="116">
        <f>IF(ISBLANK(C91),0,IF(C91=DATA!$A$3,1,0))</f>
        <v>0</v>
      </c>
      <c r="AN91" s="99">
        <f>IF(OR(ISBLANK(C91),AND(AB91=0,AC91=0)),0,IF(OR(C91=DATA!$A$3,F91=DATA!$B$3,ISBLANK(F91)),1,2))</f>
        <v>0</v>
      </c>
      <c r="AO91" s="99">
        <f t="shared" si="20"/>
        <v>0</v>
      </c>
      <c r="AP91" s="99">
        <f t="shared" si="21"/>
        <v>0</v>
      </c>
      <c r="AQ91" s="99">
        <f t="shared" si="22"/>
        <v>0</v>
      </c>
      <c r="AR91" s="99">
        <f t="shared" si="23"/>
        <v>0</v>
      </c>
      <c r="AS91" s="115">
        <f t="shared" si="24"/>
        <v>0</v>
      </c>
      <c r="AT91" s="35"/>
      <c r="AU91" s="35"/>
      <c r="AV91" s="35"/>
      <c r="AW91" s="35"/>
      <c r="AX91" s="35"/>
      <c r="AY91" s="35"/>
      <c r="AZ91" s="35"/>
      <c r="BA91" s="35"/>
      <c r="BB91" s="35"/>
      <c r="BC91" s="35"/>
    </row>
    <row r="92" spans="1:55" ht="24.75" customHeight="1" x14ac:dyDescent="0.25">
      <c r="A92" s="101"/>
      <c r="B92" s="67" t="str">
        <f>IF(ISBLANK(C92),"",MAX($B$27:B91)+1)</f>
        <v/>
      </c>
      <c r="C92" s="153"/>
      <c r="D92" s="153"/>
      <c r="E92" s="153"/>
      <c r="F92" s="153"/>
      <c r="G92" s="153"/>
      <c r="H92" s="153"/>
      <c r="I92" s="158"/>
      <c r="J92" s="158"/>
      <c r="K92" s="158"/>
      <c r="L92" s="88"/>
      <c r="M92" s="152" t="str">
        <f t="shared" si="27"/>
        <v/>
      </c>
      <c r="N92" s="152"/>
      <c r="O92" s="89"/>
      <c r="P92" s="88"/>
      <c r="Q92" s="152" t="str">
        <f t="shared" si="28"/>
        <v/>
      </c>
      <c r="R92" s="152"/>
      <c r="S92" s="89"/>
      <c r="T92" s="153"/>
      <c r="U92" s="153"/>
      <c r="V92" s="154" t="str">
        <f>IF(SUM(AB92:AG92)&gt;0,"",VLOOKUP(Formulář!C92,DATA!$A$4:$D$50,3,FALSE))</f>
        <v/>
      </c>
      <c r="W92" s="154"/>
      <c r="X92" s="81"/>
      <c r="Y92" s="132">
        <f t="shared" si="25"/>
        <v>0</v>
      </c>
      <c r="Z92" s="132">
        <f t="shared" si="26"/>
        <v>0</v>
      </c>
      <c r="AA92" s="132">
        <f t="shared" si="29"/>
        <v>127</v>
      </c>
      <c r="AB92" s="99">
        <f>IF(OR(ISBLANK(C92),C92=DATA!$A$3),1,0)</f>
        <v>1</v>
      </c>
      <c r="AC92" s="99">
        <f>IF(OR(ISBLANK(F92),F92=DATA!$B$3),2,IF(ISERROR(VLOOKUP(C92,DATA!$A$3:$B$50,2,FALSE)),2,IF(OR(F92=HLOOKUP(C92,DATA!$AM$2:$AR$4,2,FALSE),F92=HLOOKUP(C92,DATA!$AM$2:$AR$4,3,FALSE)),0,2)))</f>
        <v>2</v>
      </c>
      <c r="AD92" s="99">
        <f t="shared" si="11"/>
        <v>4</v>
      </c>
      <c r="AE92" s="99">
        <f t="shared" si="12"/>
        <v>8</v>
      </c>
      <c r="AF92" s="99">
        <f t="shared" si="13"/>
        <v>16</v>
      </c>
      <c r="AG92" s="99">
        <f t="shared" si="14"/>
        <v>32</v>
      </c>
      <c r="AH92" s="99">
        <f t="shared" si="15"/>
        <v>64</v>
      </c>
      <c r="AI92" s="114">
        <f t="shared" si="16"/>
        <v>127</v>
      </c>
      <c r="AJ92" s="108">
        <f t="shared" si="17"/>
        <v>33604</v>
      </c>
      <c r="AK92" s="108">
        <f t="shared" si="18"/>
        <v>33604</v>
      </c>
      <c r="AL92" s="123">
        <f t="shared" si="19"/>
        <v>0</v>
      </c>
      <c r="AM92" s="116">
        <f>IF(ISBLANK(C92),0,IF(C92=DATA!$A$3,1,0))</f>
        <v>0</v>
      </c>
      <c r="AN92" s="99">
        <f>IF(OR(ISBLANK(C92),AND(AB92=0,AC92=0)),0,IF(OR(C92=DATA!$A$3,F92=DATA!$B$3,ISBLANK(F92)),1,2))</f>
        <v>0</v>
      </c>
      <c r="AO92" s="99">
        <f t="shared" si="20"/>
        <v>0</v>
      </c>
      <c r="AP92" s="99">
        <f t="shared" si="21"/>
        <v>0</v>
      </c>
      <c r="AQ92" s="99">
        <f t="shared" si="22"/>
        <v>0</v>
      </c>
      <c r="AR92" s="99">
        <f t="shared" si="23"/>
        <v>0</v>
      </c>
      <c r="AS92" s="115">
        <f t="shared" si="24"/>
        <v>0</v>
      </c>
      <c r="AT92" s="35"/>
      <c r="AU92" s="35"/>
      <c r="AV92" s="35"/>
      <c r="AW92" s="35"/>
      <c r="AX92" s="35"/>
      <c r="AY92" s="35"/>
      <c r="AZ92" s="35"/>
      <c r="BA92" s="35"/>
      <c r="BB92" s="35"/>
      <c r="BC92" s="35"/>
    </row>
    <row r="93" spans="1:55" ht="24.75" customHeight="1" x14ac:dyDescent="0.25">
      <c r="A93" s="101"/>
      <c r="B93" s="67" t="str">
        <f>IF(ISBLANK(C93),"",MAX($B$27:B92)+1)</f>
        <v/>
      </c>
      <c r="C93" s="153"/>
      <c r="D93" s="153"/>
      <c r="E93" s="153"/>
      <c r="F93" s="153"/>
      <c r="G93" s="153"/>
      <c r="H93" s="153"/>
      <c r="I93" s="158"/>
      <c r="J93" s="158"/>
      <c r="K93" s="158"/>
      <c r="L93" s="88"/>
      <c r="M93" s="152" t="str">
        <f t="shared" si="27"/>
        <v/>
      </c>
      <c r="N93" s="152"/>
      <c r="O93" s="89"/>
      <c r="P93" s="88"/>
      <c r="Q93" s="152" t="str">
        <f t="shared" si="28"/>
        <v/>
      </c>
      <c r="R93" s="152"/>
      <c r="S93" s="89"/>
      <c r="T93" s="153"/>
      <c r="U93" s="153"/>
      <c r="V93" s="154" t="str">
        <f>IF(SUM(AB93:AG93)&gt;0,"",VLOOKUP(Formulář!C93,DATA!$A$4:$D$50,3,FALSE))</f>
        <v/>
      </c>
      <c r="W93" s="154"/>
      <c r="X93" s="81"/>
      <c r="Y93" s="132">
        <f t="shared" si="25"/>
        <v>0</v>
      </c>
      <c r="Z93" s="132">
        <f t="shared" si="26"/>
        <v>0</v>
      </c>
      <c r="AA93" s="132">
        <f t="shared" si="29"/>
        <v>127</v>
      </c>
      <c r="AB93" s="99">
        <f>IF(OR(ISBLANK(C93),C93=DATA!$A$3),1,0)</f>
        <v>1</v>
      </c>
      <c r="AC93" s="99">
        <f>IF(OR(ISBLANK(F93),F93=DATA!$B$3),2,IF(ISERROR(VLOOKUP(C93,DATA!$A$3:$B$50,2,FALSE)),2,IF(OR(F93=HLOOKUP(C93,DATA!$AM$2:$AR$4,2,FALSE),F93=HLOOKUP(C93,DATA!$AM$2:$AR$4,3,FALSE)),0,2)))</f>
        <v>2</v>
      </c>
      <c r="AD93" s="99">
        <f t="shared" ref="AD93:AD121" si="30">IF(ISBLANK(I93),4,0)</f>
        <v>4</v>
      </c>
      <c r="AE93" s="99">
        <f t="shared" ref="AE93:AE121" si="31">IF(OR(ISBLANK(L93),ISBLANK(O93)),8,0)</f>
        <v>8</v>
      </c>
      <c r="AF93" s="99">
        <f t="shared" ref="AF93:AF121" si="32">IF(OR(ISBLANK(P93),ISBLANK(S93)),16,0)</f>
        <v>16</v>
      </c>
      <c r="AG93" s="99">
        <f t="shared" ref="AG93:AG121" si="33">IF((AK93-AJ93)&lt;=TIME(0,0,0),32,IF(AL93&gt;60,32,0))</f>
        <v>32</v>
      </c>
      <c r="AH93" s="99">
        <f t="shared" ref="AH93:AH121" si="34">IF(ISBLANK(T93),64,0)</f>
        <v>64</v>
      </c>
      <c r="AI93" s="114">
        <f t="shared" ref="AI93:AI121" si="35">SUM(AB93:AH93)</f>
        <v>127</v>
      </c>
      <c r="AJ93" s="108">
        <f t="shared" ref="AJ93:AJ126" si="36">IF(ISBLANK(I93),DATE(1992,1,1)+TIME(L93,O93,0),I93+TIME(L93,O93,0))</f>
        <v>33604</v>
      </c>
      <c r="AK93" s="108">
        <f t="shared" ref="AK93:AK126" si="37">IF(AND(L93=23,P93=0),IF(ISBLANK(I93),DATE(1992,1,2)+TIME(P93,S93,0),(I93+1)+TIME(P93,S93,0)),IF(ISBLANK(I93),DATE(1992,1,1)+TIME(P93,S93,0),I93+TIME(P93,S93,0)))</f>
        <v>33604</v>
      </c>
      <c r="AL93" s="123">
        <f t="shared" ref="AL93:AL121" si="38">(HOUR(AK93-AJ93)*60)+MINUTE(AK93-AJ93)</f>
        <v>0</v>
      </c>
      <c r="AM93" s="116">
        <f>IF(ISBLANK(C93),0,IF(C93=DATA!$A$3,1,0))</f>
        <v>0</v>
      </c>
      <c r="AN93" s="99">
        <f>IF(OR(ISBLANK(C93),AND(AB93=0,AC93=0)),0,IF(OR(C93=DATA!$A$3,F93=DATA!$B$3,ISBLANK(F93)),1,2))</f>
        <v>0</v>
      </c>
      <c r="AO93" s="99">
        <f t="shared" ref="AO93:AO121" si="39">IF(ISBLANK(C93),0,IF(AD93&gt;0,1,0))</f>
        <v>0</v>
      </c>
      <c r="AP93" s="99">
        <f t="shared" ref="AP93:AP121" si="40">IF(ISBLANK(C93),0,IF(AE93&gt;0,1,0))</f>
        <v>0</v>
      </c>
      <c r="AQ93" s="99">
        <f t="shared" ref="AQ93:AQ121" si="41">IF(ISBLANK(C93),0,IF(AF93&gt;0,1,0))</f>
        <v>0</v>
      </c>
      <c r="AR93" s="99">
        <f t="shared" ref="AR93:AR121" si="42">IF(ISBLANK(C93),0,IF(AH93&gt;0,1,0))</f>
        <v>0</v>
      </c>
      <c r="AS93" s="115">
        <f t="shared" ref="AS93:AS121" si="43">IF(AND(AE93=0,AF93=0),IF(AG93=0,0,1),0)</f>
        <v>0</v>
      </c>
      <c r="AT93" s="35"/>
      <c r="AU93" s="35"/>
      <c r="AV93" s="35"/>
      <c r="AW93" s="35"/>
      <c r="AX93" s="35"/>
      <c r="AY93" s="35"/>
      <c r="AZ93" s="35"/>
      <c r="BA93" s="35"/>
      <c r="BB93" s="35"/>
      <c r="BC93" s="35"/>
    </row>
    <row r="94" spans="1:55" ht="24.75" customHeight="1" x14ac:dyDescent="0.25">
      <c r="A94" s="101"/>
      <c r="B94" s="67" t="str">
        <f>IF(ISBLANK(C94),"",MAX($B$27:B93)+1)</f>
        <v/>
      </c>
      <c r="C94" s="153"/>
      <c r="D94" s="153"/>
      <c r="E94" s="153"/>
      <c r="F94" s="153"/>
      <c r="G94" s="153"/>
      <c r="H94" s="153"/>
      <c r="I94" s="158"/>
      <c r="J94" s="158"/>
      <c r="K94" s="158"/>
      <c r="L94" s="88"/>
      <c r="M94" s="152" t="str">
        <f t="shared" si="27"/>
        <v/>
      </c>
      <c r="N94" s="152"/>
      <c r="O94" s="89"/>
      <c r="P94" s="88"/>
      <c r="Q94" s="152" t="str">
        <f t="shared" si="28"/>
        <v/>
      </c>
      <c r="R94" s="152"/>
      <c r="S94" s="89"/>
      <c r="T94" s="153"/>
      <c r="U94" s="153"/>
      <c r="V94" s="154" t="str">
        <f>IF(SUM(AB94:AG94)&gt;0,"",VLOOKUP(Formulář!C94,DATA!$A$4:$D$50,3,FALSE))</f>
        <v/>
      </c>
      <c r="W94" s="154"/>
      <c r="X94" s="81"/>
      <c r="Y94" s="132">
        <f t="shared" si="25"/>
        <v>0</v>
      </c>
      <c r="Z94" s="132">
        <f t="shared" si="26"/>
        <v>0</v>
      </c>
      <c r="AA94" s="132">
        <f t="shared" si="29"/>
        <v>127</v>
      </c>
      <c r="AB94" s="99">
        <f>IF(OR(ISBLANK(C94),C94=DATA!$A$3),1,0)</f>
        <v>1</v>
      </c>
      <c r="AC94" s="99">
        <f>IF(OR(ISBLANK(F94),F94=DATA!$B$3),2,IF(ISERROR(VLOOKUP(C94,DATA!$A$3:$B$50,2,FALSE)),2,IF(OR(F94=HLOOKUP(C94,DATA!$AM$2:$AR$4,2,FALSE),F94=HLOOKUP(C94,DATA!$AM$2:$AR$4,3,FALSE)),0,2)))</f>
        <v>2</v>
      </c>
      <c r="AD94" s="99">
        <f t="shared" si="30"/>
        <v>4</v>
      </c>
      <c r="AE94" s="99">
        <f t="shared" si="31"/>
        <v>8</v>
      </c>
      <c r="AF94" s="99">
        <f t="shared" si="32"/>
        <v>16</v>
      </c>
      <c r="AG94" s="99">
        <f t="shared" si="33"/>
        <v>32</v>
      </c>
      <c r="AH94" s="99">
        <f t="shared" si="34"/>
        <v>64</v>
      </c>
      <c r="AI94" s="114">
        <f t="shared" si="35"/>
        <v>127</v>
      </c>
      <c r="AJ94" s="108">
        <f t="shared" si="36"/>
        <v>33604</v>
      </c>
      <c r="AK94" s="108">
        <f t="shared" si="37"/>
        <v>33604</v>
      </c>
      <c r="AL94" s="123">
        <f t="shared" si="38"/>
        <v>0</v>
      </c>
      <c r="AM94" s="116">
        <f>IF(ISBLANK(C94),0,IF(C94=DATA!$A$3,1,0))</f>
        <v>0</v>
      </c>
      <c r="AN94" s="99">
        <f>IF(OR(ISBLANK(C94),AND(AB94=0,AC94=0)),0,IF(OR(C94=DATA!$A$3,F94=DATA!$B$3,ISBLANK(F94)),1,2))</f>
        <v>0</v>
      </c>
      <c r="AO94" s="99">
        <f t="shared" si="39"/>
        <v>0</v>
      </c>
      <c r="AP94" s="99">
        <f t="shared" si="40"/>
        <v>0</v>
      </c>
      <c r="AQ94" s="99">
        <f t="shared" si="41"/>
        <v>0</v>
      </c>
      <c r="AR94" s="99">
        <f t="shared" si="42"/>
        <v>0</v>
      </c>
      <c r="AS94" s="115">
        <f t="shared" si="43"/>
        <v>0</v>
      </c>
      <c r="AT94" s="35"/>
      <c r="AU94" s="35"/>
      <c r="AV94" s="35"/>
      <c r="AW94" s="35"/>
      <c r="AX94" s="35"/>
      <c r="AY94" s="35"/>
      <c r="AZ94" s="35"/>
      <c r="BA94" s="35"/>
      <c r="BB94" s="35"/>
      <c r="BC94" s="35"/>
    </row>
    <row r="95" spans="1:55" ht="24.75" customHeight="1" x14ac:dyDescent="0.25">
      <c r="A95" s="101"/>
      <c r="B95" s="67" t="str">
        <f>IF(ISBLANK(C95),"",MAX($B$27:B94)+1)</f>
        <v/>
      </c>
      <c r="C95" s="153"/>
      <c r="D95" s="153"/>
      <c r="E95" s="153"/>
      <c r="F95" s="153"/>
      <c r="G95" s="153"/>
      <c r="H95" s="153"/>
      <c r="I95" s="158"/>
      <c r="J95" s="158"/>
      <c r="K95" s="158"/>
      <c r="L95" s="88"/>
      <c r="M95" s="152" t="str">
        <f t="shared" si="27"/>
        <v/>
      </c>
      <c r="N95" s="152"/>
      <c r="O95" s="89"/>
      <c r="P95" s="88"/>
      <c r="Q95" s="152" t="str">
        <f t="shared" si="28"/>
        <v/>
      </c>
      <c r="R95" s="152"/>
      <c r="S95" s="89"/>
      <c r="T95" s="153"/>
      <c r="U95" s="153"/>
      <c r="V95" s="154" t="str">
        <f>IF(SUM(AB95:AG95)&gt;0,"",VLOOKUP(Formulář!C95,DATA!$A$4:$D$50,3,FALSE))</f>
        <v/>
      </c>
      <c r="W95" s="154"/>
      <c r="X95" s="81"/>
      <c r="Y95" s="132">
        <f t="shared" ref="Y95:Y123" si="44">IF(ISNUMBER(B94),ROW(B95),0)</f>
        <v>0</v>
      </c>
      <c r="Z95" s="132">
        <f t="shared" ref="Z95:Z121" si="45">IF(ISNUMBER(B95),ROW(B95),0)</f>
        <v>0</v>
      </c>
      <c r="AA95" s="132">
        <f t="shared" si="29"/>
        <v>127</v>
      </c>
      <c r="AB95" s="99">
        <f>IF(OR(ISBLANK(C95),C95=DATA!$A$3),1,0)</f>
        <v>1</v>
      </c>
      <c r="AC95" s="99">
        <f>IF(OR(ISBLANK(F95),F95=DATA!$B$3),2,IF(ISERROR(VLOOKUP(C95,DATA!$A$3:$B$50,2,FALSE)),2,IF(OR(F95=HLOOKUP(C95,DATA!$AM$2:$AR$4,2,FALSE),F95=HLOOKUP(C95,DATA!$AM$2:$AR$4,3,FALSE)),0,2)))</f>
        <v>2</v>
      </c>
      <c r="AD95" s="99">
        <f t="shared" si="30"/>
        <v>4</v>
      </c>
      <c r="AE95" s="99">
        <f t="shared" si="31"/>
        <v>8</v>
      </c>
      <c r="AF95" s="99">
        <f t="shared" si="32"/>
        <v>16</v>
      </c>
      <c r="AG95" s="99">
        <f t="shared" si="33"/>
        <v>32</v>
      </c>
      <c r="AH95" s="99">
        <f t="shared" si="34"/>
        <v>64</v>
      </c>
      <c r="AI95" s="114">
        <f t="shared" si="35"/>
        <v>127</v>
      </c>
      <c r="AJ95" s="108">
        <f t="shared" si="36"/>
        <v>33604</v>
      </c>
      <c r="AK95" s="108">
        <f t="shared" si="37"/>
        <v>33604</v>
      </c>
      <c r="AL95" s="123">
        <f t="shared" si="38"/>
        <v>0</v>
      </c>
      <c r="AM95" s="116">
        <f>IF(ISBLANK(C95),0,IF(C95=DATA!$A$3,1,0))</f>
        <v>0</v>
      </c>
      <c r="AN95" s="99">
        <f>IF(OR(ISBLANK(C95),AND(AB95=0,AC95=0)),0,IF(OR(C95=DATA!$A$3,F95=DATA!$B$3,ISBLANK(F95)),1,2))</f>
        <v>0</v>
      </c>
      <c r="AO95" s="99">
        <f t="shared" si="39"/>
        <v>0</v>
      </c>
      <c r="AP95" s="99">
        <f t="shared" si="40"/>
        <v>0</v>
      </c>
      <c r="AQ95" s="99">
        <f t="shared" si="41"/>
        <v>0</v>
      </c>
      <c r="AR95" s="99">
        <f t="shared" si="42"/>
        <v>0</v>
      </c>
      <c r="AS95" s="115">
        <f t="shared" si="43"/>
        <v>0</v>
      </c>
      <c r="AT95" s="35"/>
      <c r="AU95" s="35"/>
      <c r="AV95" s="35"/>
      <c r="AW95" s="35"/>
      <c r="AX95" s="35"/>
      <c r="AY95" s="35"/>
      <c r="AZ95" s="35"/>
      <c r="BA95" s="35"/>
      <c r="BB95" s="35"/>
      <c r="BC95" s="35"/>
    </row>
    <row r="96" spans="1:55" ht="24.75" customHeight="1" x14ac:dyDescent="0.25">
      <c r="A96" s="101"/>
      <c r="B96" s="67" t="str">
        <f>IF(ISBLANK(C96),"",MAX($B$27:B95)+1)</f>
        <v/>
      </c>
      <c r="C96" s="153"/>
      <c r="D96" s="153"/>
      <c r="E96" s="153"/>
      <c r="F96" s="153"/>
      <c r="G96" s="153"/>
      <c r="H96" s="153"/>
      <c r="I96" s="158"/>
      <c r="J96" s="158"/>
      <c r="K96" s="158"/>
      <c r="L96" s="88"/>
      <c r="M96" s="152" t="str">
        <f t="shared" si="27"/>
        <v/>
      </c>
      <c r="N96" s="152"/>
      <c r="O96" s="89"/>
      <c r="P96" s="88"/>
      <c r="Q96" s="152" t="str">
        <f t="shared" si="28"/>
        <v/>
      </c>
      <c r="R96" s="152"/>
      <c r="S96" s="89"/>
      <c r="T96" s="153"/>
      <c r="U96" s="153"/>
      <c r="V96" s="154" t="str">
        <f>IF(SUM(AB96:AG96)&gt;0,"",VLOOKUP(Formulář!C96,DATA!$A$4:$D$50,3,FALSE))</f>
        <v/>
      </c>
      <c r="W96" s="154"/>
      <c r="X96" s="81"/>
      <c r="Y96" s="132">
        <f t="shared" si="44"/>
        <v>0</v>
      </c>
      <c r="Z96" s="132">
        <f t="shared" si="45"/>
        <v>0</v>
      </c>
      <c r="AA96" s="132">
        <f t="shared" si="29"/>
        <v>127</v>
      </c>
      <c r="AB96" s="99">
        <f>IF(OR(ISBLANK(C96),C96=DATA!$A$3),1,0)</f>
        <v>1</v>
      </c>
      <c r="AC96" s="99">
        <f>IF(OR(ISBLANK(F96),F96=DATA!$B$3),2,IF(ISERROR(VLOOKUP(C96,DATA!$A$3:$B$50,2,FALSE)),2,IF(OR(F96=HLOOKUP(C96,DATA!$AM$2:$AR$4,2,FALSE),F96=HLOOKUP(C96,DATA!$AM$2:$AR$4,3,FALSE)),0,2)))</f>
        <v>2</v>
      </c>
      <c r="AD96" s="99">
        <f t="shared" si="30"/>
        <v>4</v>
      </c>
      <c r="AE96" s="99">
        <f t="shared" si="31"/>
        <v>8</v>
      </c>
      <c r="AF96" s="99">
        <f t="shared" si="32"/>
        <v>16</v>
      </c>
      <c r="AG96" s="99">
        <f t="shared" si="33"/>
        <v>32</v>
      </c>
      <c r="AH96" s="99">
        <f t="shared" si="34"/>
        <v>64</v>
      </c>
      <c r="AI96" s="114">
        <f t="shared" si="35"/>
        <v>127</v>
      </c>
      <c r="AJ96" s="108">
        <f t="shared" si="36"/>
        <v>33604</v>
      </c>
      <c r="AK96" s="108">
        <f t="shared" si="37"/>
        <v>33604</v>
      </c>
      <c r="AL96" s="123">
        <f t="shared" si="38"/>
        <v>0</v>
      </c>
      <c r="AM96" s="116">
        <f>IF(ISBLANK(C96),0,IF(C96=DATA!$A$3,1,0))</f>
        <v>0</v>
      </c>
      <c r="AN96" s="99">
        <f>IF(OR(ISBLANK(C96),AND(AB96=0,AC96=0)),0,IF(OR(C96=DATA!$A$3,F96=DATA!$B$3,ISBLANK(F96)),1,2))</f>
        <v>0</v>
      </c>
      <c r="AO96" s="99">
        <f t="shared" si="39"/>
        <v>0</v>
      </c>
      <c r="AP96" s="99">
        <f t="shared" si="40"/>
        <v>0</v>
      </c>
      <c r="AQ96" s="99">
        <f t="shared" si="41"/>
        <v>0</v>
      </c>
      <c r="AR96" s="99">
        <f t="shared" si="42"/>
        <v>0</v>
      </c>
      <c r="AS96" s="115">
        <f t="shared" si="43"/>
        <v>0</v>
      </c>
      <c r="AT96" s="35"/>
      <c r="AU96" s="35"/>
      <c r="AV96" s="35"/>
      <c r="AW96" s="35"/>
      <c r="AX96" s="35"/>
      <c r="AY96" s="35"/>
      <c r="AZ96" s="35"/>
      <c r="BA96" s="35"/>
      <c r="BB96" s="35"/>
      <c r="BC96" s="35"/>
    </row>
    <row r="97" spans="1:55" ht="24.75" customHeight="1" x14ac:dyDescent="0.25">
      <c r="A97" s="101"/>
      <c r="B97" s="67" t="str">
        <f>IF(ISBLANK(C97),"",MAX($B$27:B96)+1)</f>
        <v/>
      </c>
      <c r="C97" s="153"/>
      <c r="D97" s="153"/>
      <c r="E97" s="153"/>
      <c r="F97" s="153"/>
      <c r="G97" s="153"/>
      <c r="H97" s="153"/>
      <c r="I97" s="158"/>
      <c r="J97" s="158"/>
      <c r="K97" s="158"/>
      <c r="L97" s="88"/>
      <c r="M97" s="152" t="str">
        <f t="shared" si="27"/>
        <v/>
      </c>
      <c r="N97" s="152"/>
      <c r="O97" s="89"/>
      <c r="P97" s="88"/>
      <c r="Q97" s="152" t="str">
        <f t="shared" si="28"/>
        <v/>
      </c>
      <c r="R97" s="152"/>
      <c r="S97" s="89"/>
      <c r="T97" s="153"/>
      <c r="U97" s="153"/>
      <c r="V97" s="154" t="str">
        <f>IF(SUM(AB97:AG97)&gt;0,"",VLOOKUP(Formulář!C97,DATA!$A$4:$D$50,3,FALSE))</f>
        <v/>
      </c>
      <c r="W97" s="154"/>
      <c r="X97" s="81"/>
      <c r="Y97" s="132">
        <f t="shared" si="44"/>
        <v>0</v>
      </c>
      <c r="Z97" s="132">
        <f t="shared" si="45"/>
        <v>0</v>
      </c>
      <c r="AA97" s="132">
        <f t="shared" si="29"/>
        <v>127</v>
      </c>
      <c r="AB97" s="99">
        <f>IF(OR(ISBLANK(C97),C97=DATA!$A$3),1,0)</f>
        <v>1</v>
      </c>
      <c r="AC97" s="99">
        <f>IF(OR(ISBLANK(F97),F97=DATA!$B$3),2,IF(ISERROR(VLOOKUP(C97,DATA!$A$3:$B$50,2,FALSE)),2,IF(OR(F97=HLOOKUP(C97,DATA!$AM$2:$AR$4,2,FALSE),F97=HLOOKUP(C97,DATA!$AM$2:$AR$4,3,FALSE)),0,2)))</f>
        <v>2</v>
      </c>
      <c r="AD97" s="99">
        <f t="shared" si="30"/>
        <v>4</v>
      </c>
      <c r="AE97" s="99">
        <f t="shared" si="31"/>
        <v>8</v>
      </c>
      <c r="AF97" s="99">
        <f t="shared" si="32"/>
        <v>16</v>
      </c>
      <c r="AG97" s="99">
        <f t="shared" si="33"/>
        <v>32</v>
      </c>
      <c r="AH97" s="99">
        <f t="shared" si="34"/>
        <v>64</v>
      </c>
      <c r="AI97" s="114">
        <f t="shared" si="35"/>
        <v>127</v>
      </c>
      <c r="AJ97" s="108">
        <f t="shared" si="36"/>
        <v>33604</v>
      </c>
      <c r="AK97" s="108">
        <f t="shared" si="37"/>
        <v>33604</v>
      </c>
      <c r="AL97" s="123">
        <f t="shared" si="38"/>
        <v>0</v>
      </c>
      <c r="AM97" s="116">
        <f>IF(ISBLANK(C97),0,IF(C97=DATA!$A$3,1,0))</f>
        <v>0</v>
      </c>
      <c r="AN97" s="99">
        <f>IF(OR(ISBLANK(C97),AND(AB97=0,AC97=0)),0,IF(OR(C97=DATA!$A$3,F97=DATA!$B$3,ISBLANK(F97)),1,2))</f>
        <v>0</v>
      </c>
      <c r="AO97" s="99">
        <f t="shared" si="39"/>
        <v>0</v>
      </c>
      <c r="AP97" s="99">
        <f t="shared" si="40"/>
        <v>0</v>
      </c>
      <c r="AQ97" s="99">
        <f t="shared" si="41"/>
        <v>0</v>
      </c>
      <c r="AR97" s="99">
        <f t="shared" si="42"/>
        <v>0</v>
      </c>
      <c r="AS97" s="115">
        <f t="shared" si="43"/>
        <v>0</v>
      </c>
      <c r="AT97" s="35"/>
      <c r="AU97" s="35"/>
      <c r="AV97" s="35"/>
      <c r="AW97" s="35"/>
      <c r="AX97" s="35"/>
      <c r="AY97" s="35"/>
      <c r="AZ97" s="35"/>
      <c r="BA97" s="35"/>
      <c r="BB97" s="35"/>
      <c r="BC97" s="35"/>
    </row>
    <row r="98" spans="1:55" ht="24.75" customHeight="1" x14ac:dyDescent="0.25">
      <c r="A98" s="101"/>
      <c r="B98" s="67" t="str">
        <f>IF(ISBLANK(C98),"",MAX($B$27:B97)+1)</f>
        <v/>
      </c>
      <c r="C98" s="153"/>
      <c r="D98" s="153"/>
      <c r="E98" s="153"/>
      <c r="F98" s="153"/>
      <c r="G98" s="153"/>
      <c r="H98" s="153"/>
      <c r="I98" s="158"/>
      <c r="J98" s="158"/>
      <c r="K98" s="158"/>
      <c r="L98" s="88"/>
      <c r="M98" s="152" t="str">
        <f t="shared" si="27"/>
        <v/>
      </c>
      <c r="N98" s="152"/>
      <c r="O98" s="89"/>
      <c r="P98" s="88"/>
      <c r="Q98" s="152" t="str">
        <f t="shared" si="28"/>
        <v/>
      </c>
      <c r="R98" s="152"/>
      <c r="S98" s="89"/>
      <c r="T98" s="153"/>
      <c r="U98" s="153"/>
      <c r="V98" s="154" t="str">
        <f>IF(SUM(AB98:AG98)&gt;0,"",VLOOKUP(Formulář!C98,DATA!$A$4:$D$50,3,FALSE))</f>
        <v/>
      </c>
      <c r="W98" s="154"/>
      <c r="X98" s="81"/>
      <c r="Y98" s="132">
        <f t="shared" si="44"/>
        <v>0</v>
      </c>
      <c r="Z98" s="132">
        <f t="shared" si="45"/>
        <v>0</v>
      </c>
      <c r="AA98" s="132">
        <f t="shared" si="29"/>
        <v>127</v>
      </c>
      <c r="AB98" s="99">
        <f>IF(OR(ISBLANK(C98),C98=DATA!$A$3),1,0)</f>
        <v>1</v>
      </c>
      <c r="AC98" s="99">
        <f>IF(OR(ISBLANK(F98),F98=DATA!$B$3),2,IF(ISERROR(VLOOKUP(C98,DATA!$A$3:$B$50,2,FALSE)),2,IF(OR(F98=HLOOKUP(C98,DATA!$AM$2:$AR$4,2,FALSE),F98=HLOOKUP(C98,DATA!$AM$2:$AR$4,3,FALSE)),0,2)))</f>
        <v>2</v>
      </c>
      <c r="AD98" s="99">
        <f t="shared" si="30"/>
        <v>4</v>
      </c>
      <c r="AE98" s="99">
        <f t="shared" si="31"/>
        <v>8</v>
      </c>
      <c r="AF98" s="99">
        <f t="shared" si="32"/>
        <v>16</v>
      </c>
      <c r="AG98" s="99">
        <f t="shared" si="33"/>
        <v>32</v>
      </c>
      <c r="AH98" s="99">
        <f t="shared" si="34"/>
        <v>64</v>
      </c>
      <c r="AI98" s="114">
        <f t="shared" si="35"/>
        <v>127</v>
      </c>
      <c r="AJ98" s="108">
        <f t="shared" si="36"/>
        <v>33604</v>
      </c>
      <c r="AK98" s="108">
        <f t="shared" si="37"/>
        <v>33604</v>
      </c>
      <c r="AL98" s="123">
        <f t="shared" si="38"/>
        <v>0</v>
      </c>
      <c r="AM98" s="116">
        <f>IF(ISBLANK(C98),0,IF(C98=DATA!$A$3,1,0))</f>
        <v>0</v>
      </c>
      <c r="AN98" s="99">
        <f>IF(OR(ISBLANK(C98),AND(AB98=0,AC98=0)),0,IF(OR(C98=DATA!$A$3,F98=DATA!$B$3,ISBLANK(F98)),1,2))</f>
        <v>0</v>
      </c>
      <c r="AO98" s="99">
        <f t="shared" si="39"/>
        <v>0</v>
      </c>
      <c r="AP98" s="99">
        <f t="shared" si="40"/>
        <v>0</v>
      </c>
      <c r="AQ98" s="99">
        <f t="shared" si="41"/>
        <v>0</v>
      </c>
      <c r="AR98" s="99">
        <f t="shared" si="42"/>
        <v>0</v>
      </c>
      <c r="AS98" s="115">
        <f t="shared" si="43"/>
        <v>0</v>
      </c>
      <c r="AT98" s="35"/>
      <c r="AU98" s="35"/>
      <c r="AV98" s="35"/>
      <c r="AW98" s="35"/>
      <c r="AX98" s="35"/>
      <c r="AY98" s="35"/>
      <c r="AZ98" s="35"/>
      <c r="BA98" s="35"/>
      <c r="BB98" s="35"/>
      <c r="BC98" s="35"/>
    </row>
    <row r="99" spans="1:55" ht="24.75" customHeight="1" x14ac:dyDescent="0.25">
      <c r="A99" s="101"/>
      <c r="B99" s="67" t="str">
        <f>IF(ISBLANK(C99),"",MAX($B$27:B98)+1)</f>
        <v/>
      </c>
      <c r="C99" s="153"/>
      <c r="D99" s="153"/>
      <c r="E99" s="153"/>
      <c r="F99" s="153"/>
      <c r="G99" s="153"/>
      <c r="H99" s="153"/>
      <c r="I99" s="158"/>
      <c r="J99" s="158"/>
      <c r="K99" s="158"/>
      <c r="L99" s="88"/>
      <c r="M99" s="152" t="str">
        <f t="shared" si="27"/>
        <v/>
      </c>
      <c r="N99" s="152"/>
      <c r="O99" s="89"/>
      <c r="P99" s="88"/>
      <c r="Q99" s="152" t="str">
        <f t="shared" si="28"/>
        <v/>
      </c>
      <c r="R99" s="152"/>
      <c r="S99" s="89"/>
      <c r="T99" s="153"/>
      <c r="U99" s="153"/>
      <c r="V99" s="154" t="str">
        <f>IF(SUM(AB99:AG99)&gt;0,"",VLOOKUP(Formulář!C99,DATA!$A$4:$D$50,3,FALSE))</f>
        <v/>
      </c>
      <c r="W99" s="154"/>
      <c r="X99" s="81"/>
      <c r="Y99" s="132">
        <f t="shared" si="44"/>
        <v>0</v>
      </c>
      <c r="Z99" s="132">
        <f t="shared" si="45"/>
        <v>0</v>
      </c>
      <c r="AA99" s="132">
        <f t="shared" si="29"/>
        <v>127</v>
      </c>
      <c r="AB99" s="99">
        <f>IF(OR(ISBLANK(C99),C99=DATA!$A$3),1,0)</f>
        <v>1</v>
      </c>
      <c r="AC99" s="99">
        <f>IF(OR(ISBLANK(F99),F99=DATA!$B$3),2,IF(ISERROR(VLOOKUP(C99,DATA!$A$3:$B$50,2,FALSE)),2,IF(OR(F99=HLOOKUP(C99,DATA!$AM$2:$AR$4,2,FALSE),F99=HLOOKUP(C99,DATA!$AM$2:$AR$4,3,FALSE)),0,2)))</f>
        <v>2</v>
      </c>
      <c r="AD99" s="99">
        <f t="shared" si="30"/>
        <v>4</v>
      </c>
      <c r="AE99" s="99">
        <f t="shared" si="31"/>
        <v>8</v>
      </c>
      <c r="AF99" s="99">
        <f t="shared" si="32"/>
        <v>16</v>
      </c>
      <c r="AG99" s="99">
        <f t="shared" si="33"/>
        <v>32</v>
      </c>
      <c r="AH99" s="99">
        <f t="shared" si="34"/>
        <v>64</v>
      </c>
      <c r="AI99" s="114">
        <f t="shared" si="35"/>
        <v>127</v>
      </c>
      <c r="AJ99" s="108">
        <f t="shared" si="36"/>
        <v>33604</v>
      </c>
      <c r="AK99" s="108">
        <f t="shared" si="37"/>
        <v>33604</v>
      </c>
      <c r="AL99" s="123">
        <f t="shared" si="38"/>
        <v>0</v>
      </c>
      <c r="AM99" s="116">
        <f>IF(ISBLANK(C99),0,IF(C99=DATA!$A$3,1,0))</f>
        <v>0</v>
      </c>
      <c r="AN99" s="99">
        <f>IF(OR(ISBLANK(C99),AND(AB99=0,AC99=0)),0,IF(OR(C99=DATA!$A$3,F99=DATA!$B$3,ISBLANK(F99)),1,2))</f>
        <v>0</v>
      </c>
      <c r="AO99" s="99">
        <f t="shared" si="39"/>
        <v>0</v>
      </c>
      <c r="AP99" s="99">
        <f t="shared" si="40"/>
        <v>0</v>
      </c>
      <c r="AQ99" s="99">
        <f t="shared" si="41"/>
        <v>0</v>
      </c>
      <c r="AR99" s="99">
        <f t="shared" si="42"/>
        <v>0</v>
      </c>
      <c r="AS99" s="115">
        <f t="shared" si="43"/>
        <v>0</v>
      </c>
      <c r="AT99" s="35"/>
      <c r="AU99" s="35"/>
      <c r="AV99" s="35"/>
      <c r="AW99" s="35"/>
      <c r="AX99" s="35"/>
      <c r="AY99" s="35"/>
      <c r="AZ99" s="35"/>
      <c r="BA99" s="35"/>
      <c r="BB99" s="35"/>
      <c r="BC99" s="35"/>
    </row>
    <row r="100" spans="1:55" ht="24.75" customHeight="1" x14ac:dyDescent="0.25">
      <c r="A100" s="101"/>
      <c r="B100" s="67" t="str">
        <f>IF(ISBLANK(C100),"",MAX($B$27:B99)+1)</f>
        <v/>
      </c>
      <c r="C100" s="153"/>
      <c r="D100" s="153"/>
      <c r="E100" s="153"/>
      <c r="F100" s="153"/>
      <c r="G100" s="153"/>
      <c r="H100" s="153"/>
      <c r="I100" s="158"/>
      <c r="J100" s="158"/>
      <c r="K100" s="158"/>
      <c r="L100" s="88"/>
      <c r="M100" s="152" t="str">
        <f t="shared" si="27"/>
        <v/>
      </c>
      <c r="N100" s="152"/>
      <c r="O100" s="89"/>
      <c r="P100" s="88"/>
      <c r="Q100" s="152" t="str">
        <f t="shared" si="28"/>
        <v/>
      </c>
      <c r="R100" s="152"/>
      <c r="S100" s="89"/>
      <c r="T100" s="153"/>
      <c r="U100" s="153"/>
      <c r="V100" s="154" t="str">
        <f>IF(SUM(AB100:AG100)&gt;0,"",VLOOKUP(Formulář!C100,DATA!$A$4:$D$50,3,FALSE))</f>
        <v/>
      </c>
      <c r="W100" s="154"/>
      <c r="X100" s="81"/>
      <c r="Y100" s="132">
        <f t="shared" si="44"/>
        <v>0</v>
      </c>
      <c r="Z100" s="132">
        <f t="shared" si="45"/>
        <v>0</v>
      </c>
      <c r="AA100" s="132">
        <f t="shared" si="29"/>
        <v>127</v>
      </c>
      <c r="AB100" s="99">
        <f>IF(OR(ISBLANK(C100),C100=DATA!$A$3),1,0)</f>
        <v>1</v>
      </c>
      <c r="AC100" s="99">
        <f>IF(OR(ISBLANK(F100),F100=DATA!$B$3),2,IF(ISERROR(VLOOKUP(C100,DATA!$A$3:$B$50,2,FALSE)),2,IF(OR(F100=HLOOKUP(C100,DATA!$AM$2:$AR$4,2,FALSE),F100=HLOOKUP(C100,DATA!$AM$2:$AR$4,3,FALSE)),0,2)))</f>
        <v>2</v>
      </c>
      <c r="AD100" s="99">
        <f t="shared" si="30"/>
        <v>4</v>
      </c>
      <c r="AE100" s="99">
        <f t="shared" si="31"/>
        <v>8</v>
      </c>
      <c r="AF100" s="99">
        <f t="shared" si="32"/>
        <v>16</v>
      </c>
      <c r="AG100" s="99">
        <f t="shared" si="33"/>
        <v>32</v>
      </c>
      <c r="AH100" s="99">
        <f t="shared" si="34"/>
        <v>64</v>
      </c>
      <c r="AI100" s="114">
        <f t="shared" si="35"/>
        <v>127</v>
      </c>
      <c r="AJ100" s="108">
        <f t="shared" si="36"/>
        <v>33604</v>
      </c>
      <c r="AK100" s="108">
        <f t="shared" si="37"/>
        <v>33604</v>
      </c>
      <c r="AL100" s="123">
        <f t="shared" si="38"/>
        <v>0</v>
      </c>
      <c r="AM100" s="116">
        <f>IF(ISBLANK(C100),0,IF(C100=DATA!$A$3,1,0))</f>
        <v>0</v>
      </c>
      <c r="AN100" s="99">
        <f>IF(OR(ISBLANK(C100),AND(AB100=0,AC100=0)),0,IF(OR(C100=DATA!$A$3,F100=DATA!$B$3,ISBLANK(F100)),1,2))</f>
        <v>0</v>
      </c>
      <c r="AO100" s="99">
        <f t="shared" si="39"/>
        <v>0</v>
      </c>
      <c r="AP100" s="99">
        <f t="shared" si="40"/>
        <v>0</v>
      </c>
      <c r="AQ100" s="99">
        <f t="shared" si="41"/>
        <v>0</v>
      </c>
      <c r="AR100" s="99">
        <f t="shared" si="42"/>
        <v>0</v>
      </c>
      <c r="AS100" s="115">
        <f t="shared" si="43"/>
        <v>0</v>
      </c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</row>
    <row r="101" spans="1:55" ht="24.75" customHeight="1" x14ac:dyDescent="0.25">
      <c r="A101" s="101"/>
      <c r="B101" s="67" t="str">
        <f>IF(ISBLANK(C101),"",MAX($B$27:B100)+1)</f>
        <v/>
      </c>
      <c r="C101" s="153"/>
      <c r="D101" s="153"/>
      <c r="E101" s="153"/>
      <c r="F101" s="153"/>
      <c r="G101" s="153"/>
      <c r="H101" s="153"/>
      <c r="I101" s="158"/>
      <c r="J101" s="158"/>
      <c r="K101" s="158"/>
      <c r="L101" s="88"/>
      <c r="M101" s="152" t="str">
        <f t="shared" si="27"/>
        <v/>
      </c>
      <c r="N101" s="152"/>
      <c r="O101" s="89"/>
      <c r="P101" s="88"/>
      <c r="Q101" s="152" t="str">
        <f t="shared" si="28"/>
        <v/>
      </c>
      <c r="R101" s="152"/>
      <c r="S101" s="89"/>
      <c r="T101" s="153"/>
      <c r="U101" s="153"/>
      <c r="V101" s="154" t="str">
        <f>IF(SUM(AB101:AG101)&gt;0,"",VLOOKUP(Formulář!C101,DATA!$A$4:$D$50,3,FALSE))</f>
        <v/>
      </c>
      <c r="W101" s="154"/>
      <c r="X101" s="81"/>
      <c r="Y101" s="132">
        <f t="shared" si="44"/>
        <v>0</v>
      </c>
      <c r="Z101" s="132">
        <f t="shared" si="45"/>
        <v>0</v>
      </c>
      <c r="AA101" s="132">
        <f t="shared" si="29"/>
        <v>127</v>
      </c>
      <c r="AB101" s="99">
        <f>IF(OR(ISBLANK(C101),C101=DATA!$A$3),1,0)</f>
        <v>1</v>
      </c>
      <c r="AC101" s="99">
        <f>IF(OR(ISBLANK(F101),F101=DATA!$B$3),2,IF(ISERROR(VLOOKUP(C101,DATA!$A$3:$B$50,2,FALSE)),2,IF(OR(F101=HLOOKUP(C101,DATA!$AM$2:$AR$4,2,FALSE),F101=HLOOKUP(C101,DATA!$AM$2:$AR$4,3,FALSE)),0,2)))</f>
        <v>2</v>
      </c>
      <c r="AD101" s="99">
        <f t="shared" si="30"/>
        <v>4</v>
      </c>
      <c r="AE101" s="99">
        <f t="shared" si="31"/>
        <v>8</v>
      </c>
      <c r="AF101" s="99">
        <f t="shared" si="32"/>
        <v>16</v>
      </c>
      <c r="AG101" s="99">
        <f t="shared" si="33"/>
        <v>32</v>
      </c>
      <c r="AH101" s="99">
        <f t="shared" si="34"/>
        <v>64</v>
      </c>
      <c r="AI101" s="114">
        <f t="shared" si="35"/>
        <v>127</v>
      </c>
      <c r="AJ101" s="108">
        <f t="shared" si="36"/>
        <v>33604</v>
      </c>
      <c r="AK101" s="108">
        <f t="shared" si="37"/>
        <v>33604</v>
      </c>
      <c r="AL101" s="123">
        <f t="shared" si="38"/>
        <v>0</v>
      </c>
      <c r="AM101" s="116">
        <f>IF(ISBLANK(C101),0,IF(C101=DATA!$A$3,1,0))</f>
        <v>0</v>
      </c>
      <c r="AN101" s="99">
        <f>IF(OR(ISBLANK(C101),AND(AB101=0,AC101=0)),0,IF(OR(C101=DATA!$A$3,F101=DATA!$B$3,ISBLANK(F101)),1,2))</f>
        <v>0</v>
      </c>
      <c r="AO101" s="99">
        <f t="shared" si="39"/>
        <v>0</v>
      </c>
      <c r="AP101" s="99">
        <f t="shared" si="40"/>
        <v>0</v>
      </c>
      <c r="AQ101" s="99">
        <f t="shared" si="41"/>
        <v>0</v>
      </c>
      <c r="AR101" s="99">
        <f t="shared" si="42"/>
        <v>0</v>
      </c>
      <c r="AS101" s="115">
        <f t="shared" si="43"/>
        <v>0</v>
      </c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</row>
    <row r="102" spans="1:55" ht="24.75" customHeight="1" x14ac:dyDescent="0.25">
      <c r="A102" s="101"/>
      <c r="B102" s="67" t="str">
        <f>IF(ISBLANK(C102),"",MAX($B$27:B101)+1)</f>
        <v/>
      </c>
      <c r="C102" s="153"/>
      <c r="D102" s="153"/>
      <c r="E102" s="153"/>
      <c r="F102" s="153"/>
      <c r="G102" s="153"/>
      <c r="H102" s="153"/>
      <c r="I102" s="158"/>
      <c r="J102" s="158"/>
      <c r="K102" s="158"/>
      <c r="L102" s="88"/>
      <c r="M102" s="152" t="str">
        <f t="shared" si="27"/>
        <v/>
      </c>
      <c r="N102" s="152"/>
      <c r="O102" s="89"/>
      <c r="P102" s="88"/>
      <c r="Q102" s="152" t="str">
        <f t="shared" si="28"/>
        <v/>
      </c>
      <c r="R102" s="152"/>
      <c r="S102" s="89"/>
      <c r="T102" s="153"/>
      <c r="U102" s="153"/>
      <c r="V102" s="154" t="str">
        <f>IF(SUM(AB102:AG102)&gt;0,"",VLOOKUP(Formulář!C102,DATA!$A$4:$D$50,3,FALSE))</f>
        <v/>
      </c>
      <c r="W102" s="154"/>
      <c r="X102" s="81"/>
      <c r="Y102" s="132">
        <f t="shared" si="44"/>
        <v>0</v>
      </c>
      <c r="Z102" s="132">
        <f t="shared" si="45"/>
        <v>0</v>
      </c>
      <c r="AA102" s="132">
        <f t="shared" si="29"/>
        <v>127</v>
      </c>
      <c r="AB102" s="99">
        <f>IF(OR(ISBLANK(C102),C102=DATA!$A$3),1,0)</f>
        <v>1</v>
      </c>
      <c r="AC102" s="99">
        <f>IF(OR(ISBLANK(F102),F102=DATA!$B$3),2,IF(ISERROR(VLOOKUP(C102,DATA!$A$3:$B$50,2,FALSE)),2,IF(OR(F102=HLOOKUP(C102,DATA!$AM$2:$AR$4,2,FALSE),F102=HLOOKUP(C102,DATA!$AM$2:$AR$4,3,FALSE)),0,2)))</f>
        <v>2</v>
      </c>
      <c r="AD102" s="99">
        <f t="shared" si="30"/>
        <v>4</v>
      </c>
      <c r="AE102" s="99">
        <f t="shared" si="31"/>
        <v>8</v>
      </c>
      <c r="AF102" s="99">
        <f t="shared" si="32"/>
        <v>16</v>
      </c>
      <c r="AG102" s="99">
        <f t="shared" si="33"/>
        <v>32</v>
      </c>
      <c r="AH102" s="99">
        <f t="shared" si="34"/>
        <v>64</v>
      </c>
      <c r="AI102" s="114">
        <f t="shared" si="35"/>
        <v>127</v>
      </c>
      <c r="AJ102" s="108">
        <f t="shared" si="36"/>
        <v>33604</v>
      </c>
      <c r="AK102" s="108">
        <f t="shared" si="37"/>
        <v>33604</v>
      </c>
      <c r="AL102" s="123">
        <f t="shared" si="38"/>
        <v>0</v>
      </c>
      <c r="AM102" s="116">
        <f>IF(ISBLANK(C102),0,IF(C102=DATA!$A$3,1,0))</f>
        <v>0</v>
      </c>
      <c r="AN102" s="99">
        <f>IF(OR(ISBLANK(C102),AND(AB102=0,AC102=0)),0,IF(OR(C102=DATA!$A$3,F102=DATA!$B$3,ISBLANK(F102)),1,2))</f>
        <v>0</v>
      </c>
      <c r="AO102" s="99">
        <f t="shared" si="39"/>
        <v>0</v>
      </c>
      <c r="AP102" s="99">
        <f t="shared" si="40"/>
        <v>0</v>
      </c>
      <c r="AQ102" s="99">
        <f t="shared" si="41"/>
        <v>0</v>
      </c>
      <c r="AR102" s="99">
        <f t="shared" si="42"/>
        <v>0</v>
      </c>
      <c r="AS102" s="115">
        <f t="shared" si="43"/>
        <v>0</v>
      </c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</row>
    <row r="103" spans="1:55" ht="24.75" customHeight="1" x14ac:dyDescent="0.25">
      <c r="A103" s="101"/>
      <c r="B103" s="67" t="str">
        <f>IF(ISBLANK(C103),"",MAX($B$27:B102)+1)</f>
        <v/>
      </c>
      <c r="C103" s="153"/>
      <c r="D103" s="153"/>
      <c r="E103" s="153"/>
      <c r="F103" s="153"/>
      <c r="G103" s="153"/>
      <c r="H103" s="153"/>
      <c r="I103" s="158"/>
      <c r="J103" s="158"/>
      <c r="K103" s="158"/>
      <c r="L103" s="88"/>
      <c r="M103" s="152" t="str">
        <f t="shared" si="27"/>
        <v/>
      </c>
      <c r="N103" s="152"/>
      <c r="O103" s="89"/>
      <c r="P103" s="88"/>
      <c r="Q103" s="152" t="str">
        <f t="shared" si="28"/>
        <v/>
      </c>
      <c r="R103" s="152"/>
      <c r="S103" s="89"/>
      <c r="T103" s="153"/>
      <c r="U103" s="153"/>
      <c r="V103" s="154" t="str">
        <f>IF(SUM(AB103:AG103)&gt;0,"",VLOOKUP(Formulář!C103,DATA!$A$4:$D$50,3,FALSE))</f>
        <v/>
      </c>
      <c r="W103" s="154"/>
      <c r="X103" s="81"/>
      <c r="Y103" s="132">
        <f t="shared" si="44"/>
        <v>0</v>
      </c>
      <c r="Z103" s="132">
        <f t="shared" si="45"/>
        <v>0</v>
      </c>
      <c r="AA103" s="132">
        <f t="shared" si="29"/>
        <v>127</v>
      </c>
      <c r="AB103" s="99">
        <f>IF(OR(ISBLANK(C103),C103=DATA!$A$3),1,0)</f>
        <v>1</v>
      </c>
      <c r="AC103" s="99">
        <f>IF(OR(ISBLANK(F103),F103=DATA!$B$3),2,IF(ISERROR(VLOOKUP(C103,DATA!$A$3:$B$50,2,FALSE)),2,IF(OR(F103=HLOOKUP(C103,DATA!$AM$2:$AR$4,2,FALSE),F103=HLOOKUP(C103,DATA!$AM$2:$AR$4,3,FALSE)),0,2)))</f>
        <v>2</v>
      </c>
      <c r="AD103" s="99">
        <f t="shared" si="30"/>
        <v>4</v>
      </c>
      <c r="AE103" s="99">
        <f t="shared" si="31"/>
        <v>8</v>
      </c>
      <c r="AF103" s="99">
        <f t="shared" si="32"/>
        <v>16</v>
      </c>
      <c r="AG103" s="99">
        <f t="shared" si="33"/>
        <v>32</v>
      </c>
      <c r="AH103" s="99">
        <f t="shared" si="34"/>
        <v>64</v>
      </c>
      <c r="AI103" s="114">
        <f t="shared" si="35"/>
        <v>127</v>
      </c>
      <c r="AJ103" s="108">
        <f t="shared" si="36"/>
        <v>33604</v>
      </c>
      <c r="AK103" s="108">
        <f t="shared" si="37"/>
        <v>33604</v>
      </c>
      <c r="AL103" s="123">
        <f t="shared" si="38"/>
        <v>0</v>
      </c>
      <c r="AM103" s="116">
        <f>IF(ISBLANK(C103),0,IF(C103=DATA!$A$3,1,0))</f>
        <v>0</v>
      </c>
      <c r="AN103" s="99">
        <f>IF(OR(ISBLANK(C103),AND(AB103=0,AC103=0)),0,IF(OR(C103=DATA!$A$3,F103=DATA!$B$3,ISBLANK(F103)),1,2))</f>
        <v>0</v>
      </c>
      <c r="AO103" s="99">
        <f t="shared" si="39"/>
        <v>0</v>
      </c>
      <c r="AP103" s="99">
        <f t="shared" si="40"/>
        <v>0</v>
      </c>
      <c r="AQ103" s="99">
        <f t="shared" si="41"/>
        <v>0</v>
      </c>
      <c r="AR103" s="99">
        <f t="shared" si="42"/>
        <v>0</v>
      </c>
      <c r="AS103" s="115">
        <f t="shared" si="43"/>
        <v>0</v>
      </c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</row>
    <row r="104" spans="1:55" ht="24.75" customHeight="1" x14ac:dyDescent="0.25">
      <c r="A104" s="101"/>
      <c r="B104" s="67" t="str">
        <f>IF(ISBLANK(C104),"",MAX($B$27:B103)+1)</f>
        <v/>
      </c>
      <c r="C104" s="153"/>
      <c r="D104" s="153"/>
      <c r="E104" s="153"/>
      <c r="F104" s="153"/>
      <c r="G104" s="153"/>
      <c r="H104" s="153"/>
      <c r="I104" s="158"/>
      <c r="J104" s="158"/>
      <c r="K104" s="158"/>
      <c r="L104" s="88"/>
      <c r="M104" s="152" t="str">
        <f t="shared" si="27"/>
        <v/>
      </c>
      <c r="N104" s="152"/>
      <c r="O104" s="89"/>
      <c r="P104" s="88"/>
      <c r="Q104" s="152" t="str">
        <f t="shared" si="28"/>
        <v/>
      </c>
      <c r="R104" s="152"/>
      <c r="S104" s="89"/>
      <c r="T104" s="153"/>
      <c r="U104" s="153"/>
      <c r="V104" s="154" t="str">
        <f>IF(SUM(AB104:AG104)&gt;0,"",VLOOKUP(Formulář!C104,DATA!$A$4:$D$50,3,FALSE))</f>
        <v/>
      </c>
      <c r="W104" s="154"/>
      <c r="X104" s="81"/>
      <c r="Y104" s="132">
        <f t="shared" si="44"/>
        <v>0</v>
      </c>
      <c r="Z104" s="132">
        <f t="shared" si="45"/>
        <v>0</v>
      </c>
      <c r="AA104" s="132">
        <f t="shared" si="29"/>
        <v>127</v>
      </c>
      <c r="AB104" s="99">
        <f>IF(OR(ISBLANK(C104),C104=DATA!$A$3),1,0)</f>
        <v>1</v>
      </c>
      <c r="AC104" s="99">
        <f>IF(OR(ISBLANK(F104),F104=DATA!$B$3),2,IF(ISERROR(VLOOKUP(C104,DATA!$A$3:$B$50,2,FALSE)),2,IF(OR(F104=HLOOKUP(C104,DATA!$AM$2:$AR$4,2,FALSE),F104=HLOOKUP(C104,DATA!$AM$2:$AR$4,3,FALSE)),0,2)))</f>
        <v>2</v>
      </c>
      <c r="AD104" s="99">
        <f t="shared" si="30"/>
        <v>4</v>
      </c>
      <c r="AE104" s="99">
        <f t="shared" si="31"/>
        <v>8</v>
      </c>
      <c r="AF104" s="99">
        <f t="shared" si="32"/>
        <v>16</v>
      </c>
      <c r="AG104" s="99">
        <f t="shared" si="33"/>
        <v>32</v>
      </c>
      <c r="AH104" s="99">
        <f t="shared" si="34"/>
        <v>64</v>
      </c>
      <c r="AI104" s="114">
        <f t="shared" si="35"/>
        <v>127</v>
      </c>
      <c r="AJ104" s="108">
        <f t="shared" si="36"/>
        <v>33604</v>
      </c>
      <c r="AK104" s="108">
        <f t="shared" si="37"/>
        <v>33604</v>
      </c>
      <c r="AL104" s="123">
        <f t="shared" si="38"/>
        <v>0</v>
      </c>
      <c r="AM104" s="116">
        <f>IF(ISBLANK(C104),0,IF(C104=DATA!$A$3,1,0))</f>
        <v>0</v>
      </c>
      <c r="AN104" s="99">
        <f>IF(OR(ISBLANK(C104),AND(AB104=0,AC104=0)),0,IF(OR(C104=DATA!$A$3,F104=DATA!$B$3,ISBLANK(F104)),1,2))</f>
        <v>0</v>
      </c>
      <c r="AO104" s="99">
        <f t="shared" si="39"/>
        <v>0</v>
      </c>
      <c r="AP104" s="99">
        <f t="shared" si="40"/>
        <v>0</v>
      </c>
      <c r="AQ104" s="99">
        <f t="shared" si="41"/>
        <v>0</v>
      </c>
      <c r="AR104" s="99">
        <f t="shared" si="42"/>
        <v>0</v>
      </c>
      <c r="AS104" s="115">
        <f t="shared" si="43"/>
        <v>0</v>
      </c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</row>
    <row r="105" spans="1:55" ht="24.75" customHeight="1" x14ac:dyDescent="0.25">
      <c r="A105" s="101"/>
      <c r="B105" s="67" t="str">
        <f>IF(ISBLANK(C105),"",MAX($B$27:B104)+1)</f>
        <v/>
      </c>
      <c r="C105" s="153"/>
      <c r="D105" s="153"/>
      <c r="E105" s="153"/>
      <c r="F105" s="153"/>
      <c r="G105" s="153"/>
      <c r="H105" s="153"/>
      <c r="I105" s="158"/>
      <c r="J105" s="158"/>
      <c r="K105" s="158"/>
      <c r="L105" s="88"/>
      <c r="M105" s="152" t="str">
        <f t="shared" si="27"/>
        <v/>
      </c>
      <c r="N105" s="152"/>
      <c r="O105" s="89"/>
      <c r="P105" s="88"/>
      <c r="Q105" s="152" t="str">
        <f t="shared" si="28"/>
        <v/>
      </c>
      <c r="R105" s="152"/>
      <c r="S105" s="89"/>
      <c r="T105" s="153"/>
      <c r="U105" s="153"/>
      <c r="V105" s="154" t="str">
        <f>IF(SUM(AB105:AG105)&gt;0,"",VLOOKUP(Formulář!C105,DATA!$A$4:$D$50,3,FALSE))</f>
        <v/>
      </c>
      <c r="W105" s="154"/>
      <c r="X105" s="81"/>
      <c r="Y105" s="132">
        <f t="shared" si="44"/>
        <v>0</v>
      </c>
      <c r="Z105" s="132">
        <f t="shared" si="45"/>
        <v>0</v>
      </c>
      <c r="AA105" s="132">
        <f t="shared" si="29"/>
        <v>127</v>
      </c>
      <c r="AB105" s="99">
        <f>IF(OR(ISBLANK(C105),C105=DATA!$A$3),1,0)</f>
        <v>1</v>
      </c>
      <c r="AC105" s="99">
        <f>IF(OR(ISBLANK(F105),F105=DATA!$B$3),2,IF(ISERROR(VLOOKUP(C105,DATA!$A$3:$B$50,2,FALSE)),2,IF(OR(F105=HLOOKUP(C105,DATA!$AM$2:$AR$4,2,FALSE),F105=HLOOKUP(C105,DATA!$AM$2:$AR$4,3,FALSE)),0,2)))</f>
        <v>2</v>
      </c>
      <c r="AD105" s="99">
        <f t="shared" si="30"/>
        <v>4</v>
      </c>
      <c r="AE105" s="99">
        <f t="shared" si="31"/>
        <v>8</v>
      </c>
      <c r="AF105" s="99">
        <f t="shared" si="32"/>
        <v>16</v>
      </c>
      <c r="AG105" s="99">
        <f t="shared" si="33"/>
        <v>32</v>
      </c>
      <c r="AH105" s="99">
        <f t="shared" si="34"/>
        <v>64</v>
      </c>
      <c r="AI105" s="114">
        <f t="shared" si="35"/>
        <v>127</v>
      </c>
      <c r="AJ105" s="108">
        <f t="shared" si="36"/>
        <v>33604</v>
      </c>
      <c r="AK105" s="108">
        <f t="shared" si="37"/>
        <v>33604</v>
      </c>
      <c r="AL105" s="123">
        <f t="shared" si="38"/>
        <v>0</v>
      </c>
      <c r="AM105" s="116">
        <f>IF(ISBLANK(C105),0,IF(C105=DATA!$A$3,1,0))</f>
        <v>0</v>
      </c>
      <c r="AN105" s="99">
        <f>IF(OR(ISBLANK(C105),AND(AB105=0,AC105=0)),0,IF(OR(C105=DATA!$A$3,F105=DATA!$B$3,ISBLANK(F105)),1,2))</f>
        <v>0</v>
      </c>
      <c r="AO105" s="99">
        <f t="shared" si="39"/>
        <v>0</v>
      </c>
      <c r="AP105" s="99">
        <f t="shared" si="40"/>
        <v>0</v>
      </c>
      <c r="AQ105" s="99">
        <f t="shared" si="41"/>
        <v>0</v>
      </c>
      <c r="AR105" s="99">
        <f t="shared" si="42"/>
        <v>0</v>
      </c>
      <c r="AS105" s="115">
        <f t="shared" si="43"/>
        <v>0</v>
      </c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</row>
    <row r="106" spans="1:55" ht="24.75" customHeight="1" x14ac:dyDescent="0.25">
      <c r="A106" s="101"/>
      <c r="B106" s="67" t="str">
        <f>IF(ISBLANK(C106),"",MAX($B$27:B105)+1)</f>
        <v/>
      </c>
      <c r="C106" s="153"/>
      <c r="D106" s="153"/>
      <c r="E106" s="153"/>
      <c r="F106" s="153"/>
      <c r="G106" s="153"/>
      <c r="H106" s="153"/>
      <c r="I106" s="158"/>
      <c r="J106" s="158"/>
      <c r="K106" s="158"/>
      <c r="L106" s="88"/>
      <c r="M106" s="152" t="str">
        <f t="shared" si="27"/>
        <v/>
      </c>
      <c r="N106" s="152"/>
      <c r="O106" s="89"/>
      <c r="P106" s="88"/>
      <c r="Q106" s="152" t="str">
        <f t="shared" si="28"/>
        <v/>
      </c>
      <c r="R106" s="152"/>
      <c r="S106" s="89"/>
      <c r="T106" s="153"/>
      <c r="U106" s="153"/>
      <c r="V106" s="154" t="str">
        <f>IF(SUM(AB106:AG106)&gt;0,"",VLOOKUP(Formulář!C106,DATA!$A$4:$D$50,3,FALSE))</f>
        <v/>
      </c>
      <c r="W106" s="154"/>
      <c r="X106" s="81"/>
      <c r="Y106" s="132">
        <f t="shared" si="44"/>
        <v>0</v>
      </c>
      <c r="Z106" s="132">
        <f t="shared" si="45"/>
        <v>0</v>
      </c>
      <c r="AA106" s="132">
        <f t="shared" si="29"/>
        <v>127</v>
      </c>
      <c r="AB106" s="99">
        <f>IF(OR(ISBLANK(C106),C106=DATA!$A$3),1,0)</f>
        <v>1</v>
      </c>
      <c r="AC106" s="99">
        <f>IF(OR(ISBLANK(F106),F106=DATA!$B$3),2,IF(ISERROR(VLOOKUP(C106,DATA!$A$3:$B$50,2,FALSE)),2,IF(OR(F106=HLOOKUP(C106,DATA!$AM$2:$AR$4,2,FALSE),F106=HLOOKUP(C106,DATA!$AM$2:$AR$4,3,FALSE)),0,2)))</f>
        <v>2</v>
      </c>
      <c r="AD106" s="99">
        <f t="shared" si="30"/>
        <v>4</v>
      </c>
      <c r="AE106" s="99">
        <f t="shared" si="31"/>
        <v>8</v>
      </c>
      <c r="AF106" s="99">
        <f t="shared" si="32"/>
        <v>16</v>
      </c>
      <c r="AG106" s="99">
        <f t="shared" si="33"/>
        <v>32</v>
      </c>
      <c r="AH106" s="99">
        <f t="shared" si="34"/>
        <v>64</v>
      </c>
      <c r="AI106" s="114">
        <f t="shared" si="35"/>
        <v>127</v>
      </c>
      <c r="AJ106" s="108">
        <f t="shared" si="36"/>
        <v>33604</v>
      </c>
      <c r="AK106" s="108">
        <f t="shared" si="37"/>
        <v>33604</v>
      </c>
      <c r="AL106" s="123">
        <f t="shared" si="38"/>
        <v>0</v>
      </c>
      <c r="AM106" s="116">
        <f>IF(ISBLANK(C106),0,IF(C106=DATA!$A$3,1,0))</f>
        <v>0</v>
      </c>
      <c r="AN106" s="99">
        <f>IF(OR(ISBLANK(C106),AND(AB106=0,AC106=0)),0,IF(OR(C106=DATA!$A$3,F106=DATA!$B$3,ISBLANK(F106)),1,2))</f>
        <v>0</v>
      </c>
      <c r="AO106" s="99">
        <f t="shared" si="39"/>
        <v>0</v>
      </c>
      <c r="AP106" s="99">
        <f t="shared" si="40"/>
        <v>0</v>
      </c>
      <c r="AQ106" s="99">
        <f t="shared" si="41"/>
        <v>0</v>
      </c>
      <c r="AR106" s="99">
        <f t="shared" si="42"/>
        <v>0</v>
      </c>
      <c r="AS106" s="115">
        <f t="shared" si="43"/>
        <v>0</v>
      </c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</row>
    <row r="107" spans="1:55" ht="24.75" customHeight="1" x14ac:dyDescent="0.25">
      <c r="A107" s="101"/>
      <c r="B107" s="67" t="str">
        <f>IF(ISBLANK(C107),"",MAX($B$27:B106)+1)</f>
        <v/>
      </c>
      <c r="C107" s="153"/>
      <c r="D107" s="153"/>
      <c r="E107" s="153"/>
      <c r="F107" s="153"/>
      <c r="G107" s="153"/>
      <c r="H107" s="153"/>
      <c r="I107" s="158"/>
      <c r="J107" s="158"/>
      <c r="K107" s="158"/>
      <c r="L107" s="88"/>
      <c r="M107" s="152" t="str">
        <f t="shared" si="27"/>
        <v/>
      </c>
      <c r="N107" s="152"/>
      <c r="O107" s="89"/>
      <c r="P107" s="88"/>
      <c r="Q107" s="152" t="str">
        <f t="shared" si="28"/>
        <v/>
      </c>
      <c r="R107" s="152"/>
      <c r="S107" s="89"/>
      <c r="T107" s="153"/>
      <c r="U107" s="153"/>
      <c r="V107" s="154" t="str">
        <f>IF(SUM(AB107:AG107)&gt;0,"",VLOOKUP(Formulář!C107,DATA!$A$4:$D$50,3,FALSE))</f>
        <v/>
      </c>
      <c r="W107" s="154"/>
      <c r="X107" s="81"/>
      <c r="Y107" s="132">
        <f t="shared" si="44"/>
        <v>0</v>
      </c>
      <c r="Z107" s="132">
        <f t="shared" si="45"/>
        <v>0</v>
      </c>
      <c r="AA107" s="132">
        <f t="shared" si="29"/>
        <v>127</v>
      </c>
      <c r="AB107" s="99">
        <f>IF(OR(ISBLANK(C107),C107=DATA!$A$3),1,0)</f>
        <v>1</v>
      </c>
      <c r="AC107" s="99">
        <f>IF(OR(ISBLANK(F107),F107=DATA!$B$3),2,IF(ISERROR(VLOOKUP(C107,DATA!$A$3:$B$50,2,FALSE)),2,IF(OR(F107=HLOOKUP(C107,DATA!$AM$2:$AR$4,2,FALSE),F107=HLOOKUP(C107,DATA!$AM$2:$AR$4,3,FALSE)),0,2)))</f>
        <v>2</v>
      </c>
      <c r="AD107" s="99">
        <f t="shared" si="30"/>
        <v>4</v>
      </c>
      <c r="AE107" s="99">
        <f t="shared" si="31"/>
        <v>8</v>
      </c>
      <c r="AF107" s="99">
        <f t="shared" si="32"/>
        <v>16</v>
      </c>
      <c r="AG107" s="99">
        <f t="shared" si="33"/>
        <v>32</v>
      </c>
      <c r="AH107" s="99">
        <f t="shared" si="34"/>
        <v>64</v>
      </c>
      <c r="AI107" s="114">
        <f t="shared" si="35"/>
        <v>127</v>
      </c>
      <c r="AJ107" s="108">
        <f t="shared" si="36"/>
        <v>33604</v>
      </c>
      <c r="AK107" s="108">
        <f t="shared" si="37"/>
        <v>33604</v>
      </c>
      <c r="AL107" s="123">
        <f t="shared" si="38"/>
        <v>0</v>
      </c>
      <c r="AM107" s="116">
        <f>IF(ISBLANK(C107),0,IF(C107=DATA!$A$3,1,0))</f>
        <v>0</v>
      </c>
      <c r="AN107" s="99">
        <f>IF(OR(ISBLANK(C107),AND(AB107=0,AC107=0)),0,IF(OR(C107=DATA!$A$3,F107=DATA!$B$3,ISBLANK(F107)),1,2))</f>
        <v>0</v>
      </c>
      <c r="AO107" s="99">
        <f t="shared" si="39"/>
        <v>0</v>
      </c>
      <c r="AP107" s="99">
        <f t="shared" si="40"/>
        <v>0</v>
      </c>
      <c r="AQ107" s="99">
        <f t="shared" si="41"/>
        <v>0</v>
      </c>
      <c r="AR107" s="99">
        <f t="shared" si="42"/>
        <v>0</v>
      </c>
      <c r="AS107" s="115">
        <f t="shared" si="43"/>
        <v>0</v>
      </c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</row>
    <row r="108" spans="1:55" ht="24.75" customHeight="1" x14ac:dyDescent="0.25">
      <c r="A108" s="101"/>
      <c r="B108" s="67" t="str">
        <f>IF(ISBLANK(C108),"",MAX($B$27:B107)+1)</f>
        <v/>
      </c>
      <c r="C108" s="153"/>
      <c r="D108" s="153"/>
      <c r="E108" s="153"/>
      <c r="F108" s="153"/>
      <c r="G108" s="153"/>
      <c r="H108" s="153"/>
      <c r="I108" s="158"/>
      <c r="J108" s="158"/>
      <c r="K108" s="158"/>
      <c r="L108" s="88"/>
      <c r="M108" s="152" t="str">
        <f t="shared" si="27"/>
        <v/>
      </c>
      <c r="N108" s="152"/>
      <c r="O108" s="89"/>
      <c r="P108" s="88"/>
      <c r="Q108" s="152" t="str">
        <f t="shared" si="28"/>
        <v/>
      </c>
      <c r="R108" s="152"/>
      <c r="S108" s="89"/>
      <c r="T108" s="153"/>
      <c r="U108" s="153"/>
      <c r="V108" s="154" t="str">
        <f>IF(SUM(AB108:AG108)&gt;0,"",VLOOKUP(Formulář!C108,DATA!$A$4:$D$50,3,FALSE))</f>
        <v/>
      </c>
      <c r="W108" s="154"/>
      <c r="X108" s="81"/>
      <c r="Y108" s="132">
        <f t="shared" si="44"/>
        <v>0</v>
      </c>
      <c r="Z108" s="132">
        <f t="shared" si="45"/>
        <v>0</v>
      </c>
      <c r="AA108" s="132">
        <f t="shared" si="29"/>
        <v>127</v>
      </c>
      <c r="AB108" s="99">
        <f>IF(OR(ISBLANK(C108),C108=DATA!$A$3),1,0)</f>
        <v>1</v>
      </c>
      <c r="AC108" s="99">
        <f>IF(OR(ISBLANK(F108),F108=DATA!$B$3),2,IF(ISERROR(VLOOKUP(C108,DATA!$A$3:$B$50,2,FALSE)),2,IF(OR(F108=HLOOKUP(C108,DATA!$AM$2:$AR$4,2,FALSE),F108=HLOOKUP(C108,DATA!$AM$2:$AR$4,3,FALSE)),0,2)))</f>
        <v>2</v>
      </c>
      <c r="AD108" s="99">
        <f t="shared" si="30"/>
        <v>4</v>
      </c>
      <c r="AE108" s="99">
        <f t="shared" si="31"/>
        <v>8</v>
      </c>
      <c r="AF108" s="99">
        <f t="shared" si="32"/>
        <v>16</v>
      </c>
      <c r="AG108" s="99">
        <f t="shared" si="33"/>
        <v>32</v>
      </c>
      <c r="AH108" s="99">
        <f t="shared" si="34"/>
        <v>64</v>
      </c>
      <c r="AI108" s="114">
        <f t="shared" si="35"/>
        <v>127</v>
      </c>
      <c r="AJ108" s="108">
        <f t="shared" si="36"/>
        <v>33604</v>
      </c>
      <c r="AK108" s="108">
        <f t="shared" si="37"/>
        <v>33604</v>
      </c>
      <c r="AL108" s="123">
        <f t="shared" si="38"/>
        <v>0</v>
      </c>
      <c r="AM108" s="116">
        <f>IF(ISBLANK(C108),0,IF(C108=DATA!$A$3,1,0))</f>
        <v>0</v>
      </c>
      <c r="AN108" s="99">
        <f>IF(OR(ISBLANK(C108),AND(AB108=0,AC108=0)),0,IF(OR(C108=DATA!$A$3,F108=DATA!$B$3,ISBLANK(F108)),1,2))</f>
        <v>0</v>
      </c>
      <c r="AO108" s="99">
        <f t="shared" si="39"/>
        <v>0</v>
      </c>
      <c r="AP108" s="99">
        <f t="shared" si="40"/>
        <v>0</v>
      </c>
      <c r="AQ108" s="99">
        <f t="shared" si="41"/>
        <v>0</v>
      </c>
      <c r="AR108" s="99">
        <f t="shared" si="42"/>
        <v>0</v>
      </c>
      <c r="AS108" s="115">
        <f t="shared" si="43"/>
        <v>0</v>
      </c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</row>
    <row r="109" spans="1:55" ht="24.75" customHeight="1" x14ac:dyDescent="0.25">
      <c r="A109" s="101"/>
      <c r="B109" s="67" t="str">
        <f>IF(ISBLANK(C109),"",MAX($B$27:B108)+1)</f>
        <v/>
      </c>
      <c r="C109" s="153"/>
      <c r="D109" s="153"/>
      <c r="E109" s="153"/>
      <c r="F109" s="153"/>
      <c r="G109" s="153"/>
      <c r="H109" s="153"/>
      <c r="I109" s="158"/>
      <c r="J109" s="158"/>
      <c r="K109" s="158"/>
      <c r="L109" s="88"/>
      <c r="M109" s="152" t="str">
        <f t="shared" si="27"/>
        <v/>
      </c>
      <c r="N109" s="152"/>
      <c r="O109" s="89"/>
      <c r="P109" s="88"/>
      <c r="Q109" s="152" t="str">
        <f t="shared" si="28"/>
        <v/>
      </c>
      <c r="R109" s="152"/>
      <c r="S109" s="89"/>
      <c r="T109" s="153"/>
      <c r="U109" s="153"/>
      <c r="V109" s="154" t="str">
        <f>IF(SUM(AB109:AG109)&gt;0,"",VLOOKUP(Formulář!C109,DATA!$A$4:$D$50,3,FALSE))</f>
        <v/>
      </c>
      <c r="W109" s="154"/>
      <c r="X109" s="81"/>
      <c r="Y109" s="132">
        <f t="shared" si="44"/>
        <v>0</v>
      </c>
      <c r="Z109" s="132">
        <f t="shared" si="45"/>
        <v>0</v>
      </c>
      <c r="AA109" s="132">
        <f t="shared" si="29"/>
        <v>127</v>
      </c>
      <c r="AB109" s="99">
        <f>IF(OR(ISBLANK(C109),C109=DATA!$A$3),1,0)</f>
        <v>1</v>
      </c>
      <c r="AC109" s="99">
        <f>IF(OR(ISBLANK(F109),F109=DATA!$B$3),2,IF(ISERROR(VLOOKUP(C109,DATA!$A$3:$B$50,2,FALSE)),2,IF(OR(F109=HLOOKUP(C109,DATA!$AM$2:$AR$4,2,FALSE),F109=HLOOKUP(C109,DATA!$AM$2:$AR$4,3,FALSE)),0,2)))</f>
        <v>2</v>
      </c>
      <c r="AD109" s="99">
        <f t="shared" si="30"/>
        <v>4</v>
      </c>
      <c r="AE109" s="99">
        <f t="shared" si="31"/>
        <v>8</v>
      </c>
      <c r="AF109" s="99">
        <f t="shared" si="32"/>
        <v>16</v>
      </c>
      <c r="AG109" s="99">
        <f t="shared" si="33"/>
        <v>32</v>
      </c>
      <c r="AH109" s="99">
        <f t="shared" si="34"/>
        <v>64</v>
      </c>
      <c r="AI109" s="114">
        <f t="shared" si="35"/>
        <v>127</v>
      </c>
      <c r="AJ109" s="108">
        <f t="shared" si="36"/>
        <v>33604</v>
      </c>
      <c r="AK109" s="108">
        <f t="shared" si="37"/>
        <v>33604</v>
      </c>
      <c r="AL109" s="123">
        <f t="shared" si="38"/>
        <v>0</v>
      </c>
      <c r="AM109" s="116">
        <f>IF(ISBLANK(C109),0,IF(C109=DATA!$A$3,1,0))</f>
        <v>0</v>
      </c>
      <c r="AN109" s="99">
        <f>IF(OR(ISBLANK(C109),AND(AB109=0,AC109=0)),0,IF(OR(C109=DATA!$A$3,F109=DATA!$B$3,ISBLANK(F109)),1,2))</f>
        <v>0</v>
      </c>
      <c r="AO109" s="99">
        <f t="shared" si="39"/>
        <v>0</v>
      </c>
      <c r="AP109" s="99">
        <f t="shared" si="40"/>
        <v>0</v>
      </c>
      <c r="AQ109" s="99">
        <f t="shared" si="41"/>
        <v>0</v>
      </c>
      <c r="AR109" s="99">
        <f t="shared" si="42"/>
        <v>0</v>
      </c>
      <c r="AS109" s="115">
        <f t="shared" si="43"/>
        <v>0</v>
      </c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</row>
    <row r="110" spans="1:55" ht="24.75" customHeight="1" x14ac:dyDescent="0.25">
      <c r="A110" s="101"/>
      <c r="B110" s="67" t="str">
        <f>IF(ISBLANK(C110),"",MAX($B$27:B109)+1)</f>
        <v/>
      </c>
      <c r="C110" s="153"/>
      <c r="D110" s="153"/>
      <c r="E110" s="153"/>
      <c r="F110" s="153"/>
      <c r="G110" s="153"/>
      <c r="H110" s="153"/>
      <c r="I110" s="158"/>
      <c r="J110" s="158"/>
      <c r="K110" s="158"/>
      <c r="L110" s="88"/>
      <c r="M110" s="152" t="str">
        <f t="shared" si="27"/>
        <v/>
      </c>
      <c r="N110" s="152"/>
      <c r="O110" s="89"/>
      <c r="P110" s="88"/>
      <c r="Q110" s="152" t="str">
        <f t="shared" si="28"/>
        <v/>
      </c>
      <c r="R110" s="152"/>
      <c r="S110" s="89"/>
      <c r="T110" s="153"/>
      <c r="U110" s="153"/>
      <c r="V110" s="154" t="str">
        <f>IF(SUM(AB110:AG110)&gt;0,"",VLOOKUP(Formulář!C110,DATA!$A$4:$D$50,3,FALSE))</f>
        <v/>
      </c>
      <c r="W110" s="154"/>
      <c r="X110" s="81"/>
      <c r="Y110" s="132">
        <f t="shared" si="44"/>
        <v>0</v>
      </c>
      <c r="Z110" s="132">
        <f t="shared" si="45"/>
        <v>0</v>
      </c>
      <c r="AA110" s="132">
        <f t="shared" si="29"/>
        <v>127</v>
      </c>
      <c r="AB110" s="99">
        <f>IF(OR(ISBLANK(C110),C110=DATA!$A$3),1,0)</f>
        <v>1</v>
      </c>
      <c r="AC110" s="99">
        <f>IF(OR(ISBLANK(F110),F110=DATA!$B$3),2,IF(ISERROR(VLOOKUP(C110,DATA!$A$3:$B$50,2,FALSE)),2,IF(OR(F110=HLOOKUP(C110,DATA!$AM$2:$AR$4,2,FALSE),F110=HLOOKUP(C110,DATA!$AM$2:$AR$4,3,FALSE)),0,2)))</f>
        <v>2</v>
      </c>
      <c r="AD110" s="99">
        <f t="shared" si="30"/>
        <v>4</v>
      </c>
      <c r="AE110" s="99">
        <f t="shared" si="31"/>
        <v>8</v>
      </c>
      <c r="AF110" s="99">
        <f t="shared" si="32"/>
        <v>16</v>
      </c>
      <c r="AG110" s="99">
        <f t="shared" si="33"/>
        <v>32</v>
      </c>
      <c r="AH110" s="99">
        <f t="shared" si="34"/>
        <v>64</v>
      </c>
      <c r="AI110" s="114">
        <f t="shared" si="35"/>
        <v>127</v>
      </c>
      <c r="AJ110" s="108">
        <f t="shared" si="36"/>
        <v>33604</v>
      </c>
      <c r="AK110" s="108">
        <f t="shared" si="37"/>
        <v>33604</v>
      </c>
      <c r="AL110" s="123">
        <f t="shared" si="38"/>
        <v>0</v>
      </c>
      <c r="AM110" s="116">
        <f>IF(ISBLANK(C110),0,IF(C110=DATA!$A$3,1,0))</f>
        <v>0</v>
      </c>
      <c r="AN110" s="99">
        <f>IF(OR(ISBLANK(C110),AND(AB110=0,AC110=0)),0,IF(OR(C110=DATA!$A$3,F110=DATA!$B$3,ISBLANK(F110)),1,2))</f>
        <v>0</v>
      </c>
      <c r="AO110" s="99">
        <f t="shared" si="39"/>
        <v>0</v>
      </c>
      <c r="AP110" s="99">
        <f t="shared" si="40"/>
        <v>0</v>
      </c>
      <c r="AQ110" s="99">
        <f t="shared" si="41"/>
        <v>0</v>
      </c>
      <c r="AR110" s="99">
        <f t="shared" si="42"/>
        <v>0</v>
      </c>
      <c r="AS110" s="115">
        <f t="shared" si="43"/>
        <v>0</v>
      </c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</row>
    <row r="111" spans="1:55" ht="24.75" customHeight="1" x14ac:dyDescent="0.25">
      <c r="A111" s="101"/>
      <c r="B111" s="67" t="str">
        <f>IF(ISBLANK(C111),"",MAX($B$27:B110)+1)</f>
        <v/>
      </c>
      <c r="C111" s="153"/>
      <c r="D111" s="153"/>
      <c r="E111" s="153"/>
      <c r="F111" s="153"/>
      <c r="G111" s="153"/>
      <c r="H111" s="153"/>
      <c r="I111" s="158"/>
      <c r="J111" s="158"/>
      <c r="K111" s="158"/>
      <c r="L111" s="88"/>
      <c r="M111" s="152" t="str">
        <f t="shared" si="27"/>
        <v/>
      </c>
      <c r="N111" s="152"/>
      <c r="O111" s="89"/>
      <c r="P111" s="88"/>
      <c r="Q111" s="152" t="str">
        <f t="shared" si="28"/>
        <v/>
      </c>
      <c r="R111" s="152"/>
      <c r="S111" s="89"/>
      <c r="T111" s="153"/>
      <c r="U111" s="153"/>
      <c r="V111" s="154" t="str">
        <f>IF(SUM(AB111:AG111)&gt;0,"",VLOOKUP(Formulář!C111,DATA!$A$4:$D$50,3,FALSE))</f>
        <v/>
      </c>
      <c r="W111" s="154"/>
      <c r="X111" s="81"/>
      <c r="Y111" s="132">
        <f t="shared" si="44"/>
        <v>0</v>
      </c>
      <c r="Z111" s="132">
        <f t="shared" si="45"/>
        <v>0</v>
      </c>
      <c r="AA111" s="132">
        <f t="shared" si="29"/>
        <v>127</v>
      </c>
      <c r="AB111" s="99">
        <f>IF(OR(ISBLANK(C111),C111=DATA!$A$3),1,0)</f>
        <v>1</v>
      </c>
      <c r="AC111" s="99">
        <f>IF(OR(ISBLANK(F111),F111=DATA!$B$3),2,IF(ISERROR(VLOOKUP(C111,DATA!$A$3:$B$50,2,FALSE)),2,IF(OR(F111=HLOOKUP(C111,DATA!$AM$2:$AR$4,2,FALSE),F111=HLOOKUP(C111,DATA!$AM$2:$AR$4,3,FALSE)),0,2)))</f>
        <v>2</v>
      </c>
      <c r="AD111" s="99">
        <f t="shared" si="30"/>
        <v>4</v>
      </c>
      <c r="AE111" s="99">
        <f t="shared" si="31"/>
        <v>8</v>
      </c>
      <c r="AF111" s="99">
        <f t="shared" si="32"/>
        <v>16</v>
      </c>
      <c r="AG111" s="99">
        <f t="shared" si="33"/>
        <v>32</v>
      </c>
      <c r="AH111" s="99">
        <f t="shared" si="34"/>
        <v>64</v>
      </c>
      <c r="AI111" s="114">
        <f t="shared" si="35"/>
        <v>127</v>
      </c>
      <c r="AJ111" s="108">
        <f t="shared" si="36"/>
        <v>33604</v>
      </c>
      <c r="AK111" s="108">
        <f t="shared" si="37"/>
        <v>33604</v>
      </c>
      <c r="AL111" s="123">
        <f t="shared" si="38"/>
        <v>0</v>
      </c>
      <c r="AM111" s="116">
        <f>IF(ISBLANK(C111),0,IF(C111=DATA!$A$3,1,0))</f>
        <v>0</v>
      </c>
      <c r="AN111" s="99">
        <f>IF(OR(ISBLANK(C111),AND(AB111=0,AC111=0)),0,IF(OR(C111=DATA!$A$3,F111=DATA!$B$3,ISBLANK(F111)),1,2))</f>
        <v>0</v>
      </c>
      <c r="AO111" s="99">
        <f t="shared" si="39"/>
        <v>0</v>
      </c>
      <c r="AP111" s="99">
        <f t="shared" si="40"/>
        <v>0</v>
      </c>
      <c r="AQ111" s="99">
        <f t="shared" si="41"/>
        <v>0</v>
      </c>
      <c r="AR111" s="99">
        <f t="shared" si="42"/>
        <v>0</v>
      </c>
      <c r="AS111" s="115">
        <f t="shared" si="43"/>
        <v>0</v>
      </c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</row>
    <row r="112" spans="1:55" ht="24.75" customHeight="1" x14ac:dyDescent="0.25">
      <c r="A112" s="101"/>
      <c r="B112" s="67" t="str">
        <f>IF(ISBLANK(C112),"",MAX($B$27:B111)+1)</f>
        <v/>
      </c>
      <c r="C112" s="153"/>
      <c r="D112" s="153"/>
      <c r="E112" s="153"/>
      <c r="F112" s="153"/>
      <c r="G112" s="153"/>
      <c r="H112" s="153"/>
      <c r="I112" s="158"/>
      <c r="J112" s="158"/>
      <c r="K112" s="158"/>
      <c r="L112" s="88"/>
      <c r="M112" s="152" t="str">
        <f t="shared" si="27"/>
        <v/>
      </c>
      <c r="N112" s="152"/>
      <c r="O112" s="89"/>
      <c r="P112" s="88"/>
      <c r="Q112" s="152" t="str">
        <f t="shared" si="28"/>
        <v/>
      </c>
      <c r="R112" s="152"/>
      <c r="S112" s="89"/>
      <c r="T112" s="153"/>
      <c r="U112" s="153"/>
      <c r="V112" s="154" t="str">
        <f>IF(SUM(AB112:AG112)&gt;0,"",VLOOKUP(Formulář!C112,DATA!$A$4:$D$50,3,FALSE))</f>
        <v/>
      </c>
      <c r="W112" s="154"/>
      <c r="X112" s="81"/>
      <c r="Y112" s="132">
        <f t="shared" si="44"/>
        <v>0</v>
      </c>
      <c r="Z112" s="132">
        <f t="shared" si="45"/>
        <v>0</v>
      </c>
      <c r="AA112" s="132">
        <f t="shared" si="29"/>
        <v>127</v>
      </c>
      <c r="AB112" s="99">
        <f>IF(OR(ISBLANK(C112),C112=DATA!$A$3),1,0)</f>
        <v>1</v>
      </c>
      <c r="AC112" s="99">
        <f>IF(OR(ISBLANK(F112),F112=DATA!$B$3),2,IF(ISERROR(VLOOKUP(C112,DATA!$A$3:$B$50,2,FALSE)),2,IF(OR(F112=HLOOKUP(C112,DATA!$AM$2:$AR$4,2,FALSE),F112=HLOOKUP(C112,DATA!$AM$2:$AR$4,3,FALSE)),0,2)))</f>
        <v>2</v>
      </c>
      <c r="AD112" s="99">
        <f t="shared" si="30"/>
        <v>4</v>
      </c>
      <c r="AE112" s="99">
        <f t="shared" si="31"/>
        <v>8</v>
      </c>
      <c r="AF112" s="99">
        <f t="shared" si="32"/>
        <v>16</v>
      </c>
      <c r="AG112" s="99">
        <f t="shared" si="33"/>
        <v>32</v>
      </c>
      <c r="AH112" s="99">
        <f t="shared" si="34"/>
        <v>64</v>
      </c>
      <c r="AI112" s="114">
        <f t="shared" si="35"/>
        <v>127</v>
      </c>
      <c r="AJ112" s="108">
        <f t="shared" si="36"/>
        <v>33604</v>
      </c>
      <c r="AK112" s="108">
        <f t="shared" si="37"/>
        <v>33604</v>
      </c>
      <c r="AL112" s="123">
        <f t="shared" si="38"/>
        <v>0</v>
      </c>
      <c r="AM112" s="116">
        <f>IF(ISBLANK(C112),0,IF(C112=DATA!$A$3,1,0))</f>
        <v>0</v>
      </c>
      <c r="AN112" s="99">
        <f>IF(OR(ISBLANK(C112),AND(AB112=0,AC112=0)),0,IF(OR(C112=DATA!$A$3,F112=DATA!$B$3,ISBLANK(F112)),1,2))</f>
        <v>0</v>
      </c>
      <c r="AO112" s="99">
        <f t="shared" si="39"/>
        <v>0</v>
      </c>
      <c r="AP112" s="99">
        <f t="shared" si="40"/>
        <v>0</v>
      </c>
      <c r="AQ112" s="99">
        <f t="shared" si="41"/>
        <v>0</v>
      </c>
      <c r="AR112" s="99">
        <f t="shared" si="42"/>
        <v>0</v>
      </c>
      <c r="AS112" s="115">
        <f t="shared" si="43"/>
        <v>0</v>
      </c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</row>
    <row r="113" spans="1:55" ht="24.75" customHeight="1" x14ac:dyDescent="0.25">
      <c r="A113" s="101"/>
      <c r="B113" s="67" t="str">
        <f>IF(ISBLANK(C113),"",MAX($B$27:B112)+1)</f>
        <v/>
      </c>
      <c r="C113" s="153"/>
      <c r="D113" s="153"/>
      <c r="E113" s="153"/>
      <c r="F113" s="153"/>
      <c r="G113" s="153"/>
      <c r="H113" s="153"/>
      <c r="I113" s="158"/>
      <c r="J113" s="158"/>
      <c r="K113" s="158"/>
      <c r="L113" s="88"/>
      <c r="M113" s="152" t="str">
        <f t="shared" si="27"/>
        <v/>
      </c>
      <c r="N113" s="152"/>
      <c r="O113" s="89"/>
      <c r="P113" s="88"/>
      <c r="Q113" s="152" t="str">
        <f t="shared" si="28"/>
        <v/>
      </c>
      <c r="R113" s="152"/>
      <c r="S113" s="89"/>
      <c r="T113" s="153"/>
      <c r="U113" s="153"/>
      <c r="V113" s="154" t="str">
        <f>IF(SUM(AB113:AG113)&gt;0,"",VLOOKUP(Formulář!C113,DATA!$A$4:$D$50,3,FALSE))</f>
        <v/>
      </c>
      <c r="W113" s="154"/>
      <c r="X113" s="81"/>
      <c r="Y113" s="132">
        <f t="shared" si="44"/>
        <v>0</v>
      </c>
      <c r="Z113" s="132">
        <f t="shared" si="45"/>
        <v>0</v>
      </c>
      <c r="AA113" s="132">
        <f t="shared" si="29"/>
        <v>127</v>
      </c>
      <c r="AB113" s="99">
        <f>IF(OR(ISBLANK(C113),C113=DATA!$A$3),1,0)</f>
        <v>1</v>
      </c>
      <c r="AC113" s="99">
        <f>IF(OR(ISBLANK(F113),F113=DATA!$B$3),2,IF(ISERROR(VLOOKUP(C113,DATA!$A$3:$B$50,2,FALSE)),2,IF(OR(F113=HLOOKUP(C113,DATA!$AM$2:$AR$4,2,FALSE),F113=HLOOKUP(C113,DATA!$AM$2:$AR$4,3,FALSE)),0,2)))</f>
        <v>2</v>
      </c>
      <c r="AD113" s="99">
        <f t="shared" si="30"/>
        <v>4</v>
      </c>
      <c r="AE113" s="99">
        <f t="shared" si="31"/>
        <v>8</v>
      </c>
      <c r="AF113" s="99">
        <f t="shared" si="32"/>
        <v>16</v>
      </c>
      <c r="AG113" s="99">
        <f t="shared" si="33"/>
        <v>32</v>
      </c>
      <c r="AH113" s="99">
        <f t="shared" si="34"/>
        <v>64</v>
      </c>
      <c r="AI113" s="114">
        <f t="shared" si="35"/>
        <v>127</v>
      </c>
      <c r="AJ113" s="108">
        <f t="shared" si="36"/>
        <v>33604</v>
      </c>
      <c r="AK113" s="108">
        <f t="shared" si="37"/>
        <v>33604</v>
      </c>
      <c r="AL113" s="123">
        <f t="shared" si="38"/>
        <v>0</v>
      </c>
      <c r="AM113" s="116">
        <f>IF(ISBLANK(C113),0,IF(C113=DATA!$A$3,1,0))</f>
        <v>0</v>
      </c>
      <c r="AN113" s="99">
        <f>IF(OR(ISBLANK(C113),AND(AB113=0,AC113=0)),0,IF(OR(C113=DATA!$A$3,F113=DATA!$B$3,ISBLANK(F113)),1,2))</f>
        <v>0</v>
      </c>
      <c r="AO113" s="99">
        <f t="shared" si="39"/>
        <v>0</v>
      </c>
      <c r="AP113" s="99">
        <f t="shared" si="40"/>
        <v>0</v>
      </c>
      <c r="AQ113" s="99">
        <f t="shared" si="41"/>
        <v>0</v>
      </c>
      <c r="AR113" s="99">
        <f t="shared" si="42"/>
        <v>0</v>
      </c>
      <c r="AS113" s="115">
        <f t="shared" si="43"/>
        <v>0</v>
      </c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</row>
    <row r="114" spans="1:55" ht="24.75" customHeight="1" x14ac:dyDescent="0.25">
      <c r="A114" s="101"/>
      <c r="B114" s="67" t="str">
        <f>IF(ISBLANK(C114),"",MAX($B$27:B113)+1)</f>
        <v/>
      </c>
      <c r="C114" s="153"/>
      <c r="D114" s="153"/>
      <c r="E114" s="153"/>
      <c r="F114" s="153"/>
      <c r="G114" s="153"/>
      <c r="H114" s="153"/>
      <c r="I114" s="158"/>
      <c r="J114" s="158"/>
      <c r="K114" s="158"/>
      <c r="L114" s="88"/>
      <c r="M114" s="152" t="str">
        <f t="shared" si="27"/>
        <v/>
      </c>
      <c r="N114" s="152"/>
      <c r="O114" s="89"/>
      <c r="P114" s="88"/>
      <c r="Q114" s="152" t="str">
        <f t="shared" si="28"/>
        <v/>
      </c>
      <c r="R114" s="152"/>
      <c r="S114" s="89"/>
      <c r="T114" s="153"/>
      <c r="U114" s="153"/>
      <c r="V114" s="154" t="str">
        <f>IF(SUM(AB114:AG114)&gt;0,"",VLOOKUP(Formulář!C114,DATA!$A$4:$D$50,3,FALSE))</f>
        <v/>
      </c>
      <c r="W114" s="154"/>
      <c r="X114" s="81"/>
      <c r="Y114" s="132">
        <f t="shared" si="44"/>
        <v>0</v>
      </c>
      <c r="Z114" s="132">
        <f t="shared" si="45"/>
        <v>0</v>
      </c>
      <c r="AA114" s="132">
        <f t="shared" si="29"/>
        <v>127</v>
      </c>
      <c r="AB114" s="99">
        <f>IF(OR(ISBLANK(C114),C114=DATA!$A$3),1,0)</f>
        <v>1</v>
      </c>
      <c r="AC114" s="99">
        <f>IF(OR(ISBLANK(F114),F114=DATA!$B$3),2,IF(ISERROR(VLOOKUP(C114,DATA!$A$3:$B$50,2,FALSE)),2,IF(OR(F114=HLOOKUP(C114,DATA!$AM$2:$AR$4,2,FALSE),F114=HLOOKUP(C114,DATA!$AM$2:$AR$4,3,FALSE)),0,2)))</f>
        <v>2</v>
      </c>
      <c r="AD114" s="99">
        <f t="shared" si="30"/>
        <v>4</v>
      </c>
      <c r="AE114" s="99">
        <f t="shared" si="31"/>
        <v>8</v>
      </c>
      <c r="AF114" s="99">
        <f t="shared" si="32"/>
        <v>16</v>
      </c>
      <c r="AG114" s="99">
        <f t="shared" si="33"/>
        <v>32</v>
      </c>
      <c r="AH114" s="99">
        <f t="shared" si="34"/>
        <v>64</v>
      </c>
      <c r="AI114" s="114">
        <f t="shared" si="35"/>
        <v>127</v>
      </c>
      <c r="AJ114" s="108">
        <f t="shared" si="36"/>
        <v>33604</v>
      </c>
      <c r="AK114" s="108">
        <f t="shared" si="37"/>
        <v>33604</v>
      </c>
      <c r="AL114" s="123">
        <f t="shared" si="38"/>
        <v>0</v>
      </c>
      <c r="AM114" s="116">
        <f>IF(ISBLANK(C114),0,IF(C114=DATA!$A$3,1,0))</f>
        <v>0</v>
      </c>
      <c r="AN114" s="99">
        <f>IF(OR(ISBLANK(C114),AND(AB114=0,AC114=0)),0,IF(OR(C114=DATA!$A$3,F114=DATA!$B$3,ISBLANK(F114)),1,2))</f>
        <v>0</v>
      </c>
      <c r="AO114" s="99">
        <f t="shared" si="39"/>
        <v>0</v>
      </c>
      <c r="AP114" s="99">
        <f t="shared" si="40"/>
        <v>0</v>
      </c>
      <c r="AQ114" s="99">
        <f t="shared" si="41"/>
        <v>0</v>
      </c>
      <c r="AR114" s="99">
        <f t="shared" si="42"/>
        <v>0</v>
      </c>
      <c r="AS114" s="115">
        <f t="shared" si="43"/>
        <v>0</v>
      </c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</row>
    <row r="115" spans="1:55" ht="24.75" customHeight="1" x14ac:dyDescent="0.25">
      <c r="A115" s="101"/>
      <c r="B115" s="67" t="str">
        <f>IF(ISBLANK(C115),"",MAX($B$27:B114)+1)</f>
        <v/>
      </c>
      <c r="C115" s="153"/>
      <c r="D115" s="153"/>
      <c r="E115" s="153"/>
      <c r="F115" s="153"/>
      <c r="G115" s="153"/>
      <c r="H115" s="153"/>
      <c r="I115" s="158"/>
      <c r="J115" s="158"/>
      <c r="K115" s="158"/>
      <c r="L115" s="88"/>
      <c r="M115" s="152" t="str">
        <f t="shared" si="27"/>
        <v/>
      </c>
      <c r="N115" s="152"/>
      <c r="O115" s="89"/>
      <c r="P115" s="88"/>
      <c r="Q115" s="152" t="str">
        <f t="shared" si="28"/>
        <v/>
      </c>
      <c r="R115" s="152"/>
      <c r="S115" s="89"/>
      <c r="T115" s="153"/>
      <c r="U115" s="153"/>
      <c r="V115" s="154" t="str">
        <f>IF(SUM(AB115:AG115)&gt;0,"",VLOOKUP(Formulář!C115,DATA!$A$4:$D$50,3,FALSE))</f>
        <v/>
      </c>
      <c r="W115" s="154"/>
      <c r="X115" s="81"/>
      <c r="Y115" s="132">
        <f t="shared" si="44"/>
        <v>0</v>
      </c>
      <c r="Z115" s="132">
        <f t="shared" si="45"/>
        <v>0</v>
      </c>
      <c r="AA115" s="132">
        <f t="shared" si="29"/>
        <v>127</v>
      </c>
      <c r="AB115" s="99">
        <f>IF(OR(ISBLANK(C115),C115=DATA!$A$3),1,0)</f>
        <v>1</v>
      </c>
      <c r="AC115" s="99">
        <f>IF(OR(ISBLANK(F115),F115=DATA!$B$3),2,IF(ISERROR(VLOOKUP(C115,DATA!$A$3:$B$50,2,FALSE)),2,IF(OR(F115=HLOOKUP(C115,DATA!$AM$2:$AR$4,2,FALSE),F115=HLOOKUP(C115,DATA!$AM$2:$AR$4,3,FALSE)),0,2)))</f>
        <v>2</v>
      </c>
      <c r="AD115" s="99">
        <f t="shared" si="30"/>
        <v>4</v>
      </c>
      <c r="AE115" s="99">
        <f t="shared" si="31"/>
        <v>8</v>
      </c>
      <c r="AF115" s="99">
        <f t="shared" si="32"/>
        <v>16</v>
      </c>
      <c r="AG115" s="99">
        <f t="shared" si="33"/>
        <v>32</v>
      </c>
      <c r="AH115" s="99">
        <f t="shared" si="34"/>
        <v>64</v>
      </c>
      <c r="AI115" s="114">
        <f t="shared" si="35"/>
        <v>127</v>
      </c>
      <c r="AJ115" s="108">
        <f t="shared" si="36"/>
        <v>33604</v>
      </c>
      <c r="AK115" s="108">
        <f t="shared" si="37"/>
        <v>33604</v>
      </c>
      <c r="AL115" s="123">
        <f t="shared" si="38"/>
        <v>0</v>
      </c>
      <c r="AM115" s="116">
        <f>IF(ISBLANK(C115),0,IF(C115=DATA!$A$3,1,0))</f>
        <v>0</v>
      </c>
      <c r="AN115" s="99">
        <f>IF(OR(ISBLANK(C115),AND(AB115=0,AC115=0)),0,IF(OR(C115=DATA!$A$3,F115=DATA!$B$3,ISBLANK(F115)),1,2))</f>
        <v>0</v>
      </c>
      <c r="AO115" s="99">
        <f t="shared" si="39"/>
        <v>0</v>
      </c>
      <c r="AP115" s="99">
        <f t="shared" si="40"/>
        <v>0</v>
      </c>
      <c r="AQ115" s="99">
        <f t="shared" si="41"/>
        <v>0</v>
      </c>
      <c r="AR115" s="99">
        <f t="shared" si="42"/>
        <v>0</v>
      </c>
      <c r="AS115" s="115">
        <f t="shared" si="43"/>
        <v>0</v>
      </c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</row>
    <row r="116" spans="1:55" ht="24.75" customHeight="1" x14ac:dyDescent="0.25">
      <c r="A116" s="101"/>
      <c r="B116" s="67" t="str">
        <f>IF(ISBLANK(C116),"",MAX($B$27:B115)+1)</f>
        <v/>
      </c>
      <c r="C116" s="153"/>
      <c r="D116" s="153"/>
      <c r="E116" s="153"/>
      <c r="F116" s="153"/>
      <c r="G116" s="153"/>
      <c r="H116" s="153"/>
      <c r="I116" s="158"/>
      <c r="J116" s="158"/>
      <c r="K116" s="158"/>
      <c r="L116" s="88"/>
      <c r="M116" s="152" t="str">
        <f t="shared" si="27"/>
        <v/>
      </c>
      <c r="N116" s="152"/>
      <c r="O116" s="89"/>
      <c r="P116" s="88"/>
      <c r="Q116" s="152" t="str">
        <f t="shared" si="28"/>
        <v/>
      </c>
      <c r="R116" s="152"/>
      <c r="S116" s="89"/>
      <c r="T116" s="153"/>
      <c r="U116" s="153"/>
      <c r="V116" s="154" t="str">
        <f>IF(SUM(AB116:AG116)&gt;0,"",VLOOKUP(Formulář!C116,DATA!$A$4:$D$50,3,FALSE))</f>
        <v/>
      </c>
      <c r="W116" s="154"/>
      <c r="X116" s="81"/>
      <c r="Y116" s="132">
        <f t="shared" si="44"/>
        <v>0</v>
      </c>
      <c r="Z116" s="132">
        <f t="shared" si="45"/>
        <v>0</v>
      </c>
      <c r="AA116" s="132">
        <f t="shared" si="29"/>
        <v>127</v>
      </c>
      <c r="AB116" s="99">
        <f>IF(OR(ISBLANK(C116),C116=DATA!$A$3),1,0)</f>
        <v>1</v>
      </c>
      <c r="AC116" s="99">
        <f>IF(OR(ISBLANK(F116),F116=DATA!$B$3),2,IF(ISERROR(VLOOKUP(C116,DATA!$A$3:$B$50,2,FALSE)),2,IF(OR(F116=HLOOKUP(C116,DATA!$AM$2:$AR$4,2,FALSE),F116=HLOOKUP(C116,DATA!$AM$2:$AR$4,3,FALSE)),0,2)))</f>
        <v>2</v>
      </c>
      <c r="AD116" s="99">
        <f t="shared" si="30"/>
        <v>4</v>
      </c>
      <c r="AE116" s="99">
        <f t="shared" si="31"/>
        <v>8</v>
      </c>
      <c r="AF116" s="99">
        <f t="shared" si="32"/>
        <v>16</v>
      </c>
      <c r="AG116" s="99">
        <f t="shared" si="33"/>
        <v>32</v>
      </c>
      <c r="AH116" s="99">
        <f t="shared" si="34"/>
        <v>64</v>
      </c>
      <c r="AI116" s="114">
        <f t="shared" si="35"/>
        <v>127</v>
      </c>
      <c r="AJ116" s="108">
        <f t="shared" si="36"/>
        <v>33604</v>
      </c>
      <c r="AK116" s="108">
        <f t="shared" si="37"/>
        <v>33604</v>
      </c>
      <c r="AL116" s="123">
        <f t="shared" si="38"/>
        <v>0</v>
      </c>
      <c r="AM116" s="116">
        <f>IF(ISBLANK(C116),0,IF(C116=DATA!$A$3,1,0))</f>
        <v>0</v>
      </c>
      <c r="AN116" s="99">
        <f>IF(OR(ISBLANK(C116),AND(AB116=0,AC116=0)),0,IF(OR(C116=DATA!$A$3,F116=DATA!$B$3,ISBLANK(F116)),1,2))</f>
        <v>0</v>
      </c>
      <c r="AO116" s="99">
        <f t="shared" si="39"/>
        <v>0</v>
      </c>
      <c r="AP116" s="99">
        <f t="shared" si="40"/>
        <v>0</v>
      </c>
      <c r="AQ116" s="99">
        <f t="shared" si="41"/>
        <v>0</v>
      </c>
      <c r="AR116" s="99">
        <f t="shared" si="42"/>
        <v>0</v>
      </c>
      <c r="AS116" s="115">
        <f t="shared" si="43"/>
        <v>0</v>
      </c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</row>
    <row r="117" spans="1:55" ht="24.75" customHeight="1" x14ac:dyDescent="0.25">
      <c r="A117" s="101"/>
      <c r="B117" s="67" t="str">
        <f>IF(ISBLANK(C117),"",MAX($B$27:B116)+1)</f>
        <v/>
      </c>
      <c r="C117" s="153"/>
      <c r="D117" s="153"/>
      <c r="E117" s="153"/>
      <c r="F117" s="153"/>
      <c r="G117" s="153"/>
      <c r="H117" s="153"/>
      <c r="I117" s="158"/>
      <c r="J117" s="158"/>
      <c r="K117" s="158"/>
      <c r="L117" s="88"/>
      <c r="M117" s="152" t="str">
        <f t="shared" si="27"/>
        <v/>
      </c>
      <c r="N117" s="152"/>
      <c r="O117" s="89"/>
      <c r="P117" s="88"/>
      <c r="Q117" s="152" t="str">
        <f t="shared" si="28"/>
        <v/>
      </c>
      <c r="R117" s="152"/>
      <c r="S117" s="89"/>
      <c r="T117" s="153"/>
      <c r="U117" s="153"/>
      <c r="V117" s="154" t="str">
        <f>IF(SUM(AB117:AG117)&gt;0,"",VLOOKUP(Formulář!C117,DATA!$A$4:$D$50,3,FALSE))</f>
        <v/>
      </c>
      <c r="W117" s="154"/>
      <c r="X117" s="81"/>
      <c r="Y117" s="132">
        <f t="shared" si="44"/>
        <v>0</v>
      </c>
      <c r="Z117" s="132">
        <f t="shared" si="45"/>
        <v>0</v>
      </c>
      <c r="AA117" s="132">
        <f t="shared" si="29"/>
        <v>127</v>
      </c>
      <c r="AB117" s="99">
        <f>IF(OR(ISBLANK(C117),C117=DATA!$A$3),1,0)</f>
        <v>1</v>
      </c>
      <c r="AC117" s="99">
        <f>IF(OR(ISBLANK(F117),F117=DATA!$B$3),2,IF(ISERROR(VLOOKUP(C117,DATA!$A$3:$B$50,2,FALSE)),2,IF(OR(F117=HLOOKUP(C117,DATA!$AM$2:$AR$4,2,FALSE),F117=HLOOKUP(C117,DATA!$AM$2:$AR$4,3,FALSE)),0,2)))</f>
        <v>2</v>
      </c>
      <c r="AD117" s="99">
        <f t="shared" si="30"/>
        <v>4</v>
      </c>
      <c r="AE117" s="99">
        <f t="shared" si="31"/>
        <v>8</v>
      </c>
      <c r="AF117" s="99">
        <f t="shared" si="32"/>
        <v>16</v>
      </c>
      <c r="AG117" s="99">
        <f t="shared" si="33"/>
        <v>32</v>
      </c>
      <c r="AH117" s="99">
        <f t="shared" si="34"/>
        <v>64</v>
      </c>
      <c r="AI117" s="114">
        <f t="shared" si="35"/>
        <v>127</v>
      </c>
      <c r="AJ117" s="108">
        <f t="shared" si="36"/>
        <v>33604</v>
      </c>
      <c r="AK117" s="108">
        <f t="shared" si="37"/>
        <v>33604</v>
      </c>
      <c r="AL117" s="123">
        <f t="shared" si="38"/>
        <v>0</v>
      </c>
      <c r="AM117" s="116">
        <f>IF(ISBLANK(C117),0,IF(C117=DATA!$A$3,1,0))</f>
        <v>0</v>
      </c>
      <c r="AN117" s="99">
        <f>IF(OR(ISBLANK(C117),AND(AB117=0,AC117=0)),0,IF(OR(C117=DATA!$A$3,F117=DATA!$B$3,ISBLANK(F117)),1,2))</f>
        <v>0</v>
      </c>
      <c r="AO117" s="99">
        <f t="shared" si="39"/>
        <v>0</v>
      </c>
      <c r="AP117" s="99">
        <f t="shared" si="40"/>
        <v>0</v>
      </c>
      <c r="AQ117" s="99">
        <f t="shared" si="41"/>
        <v>0</v>
      </c>
      <c r="AR117" s="99">
        <f t="shared" si="42"/>
        <v>0</v>
      </c>
      <c r="AS117" s="115">
        <f t="shared" si="43"/>
        <v>0</v>
      </c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</row>
    <row r="118" spans="1:55" ht="24.75" customHeight="1" x14ac:dyDescent="0.25">
      <c r="A118" s="101"/>
      <c r="B118" s="67" t="str">
        <f>IF(ISBLANK(C118),"",MAX($B$27:B117)+1)</f>
        <v/>
      </c>
      <c r="C118" s="153"/>
      <c r="D118" s="153"/>
      <c r="E118" s="153"/>
      <c r="F118" s="153"/>
      <c r="G118" s="153"/>
      <c r="H118" s="153"/>
      <c r="I118" s="158"/>
      <c r="J118" s="158"/>
      <c r="K118" s="158"/>
      <c r="L118" s="88"/>
      <c r="M118" s="152" t="str">
        <f t="shared" si="27"/>
        <v/>
      </c>
      <c r="N118" s="152"/>
      <c r="O118" s="89"/>
      <c r="P118" s="88"/>
      <c r="Q118" s="152" t="str">
        <f t="shared" si="28"/>
        <v/>
      </c>
      <c r="R118" s="152"/>
      <c r="S118" s="89"/>
      <c r="T118" s="153"/>
      <c r="U118" s="153"/>
      <c r="V118" s="154" t="str">
        <f>IF(SUM(AB118:AG118)&gt;0,"",VLOOKUP(Formulář!C118,DATA!$A$4:$D$50,3,FALSE))</f>
        <v/>
      </c>
      <c r="W118" s="154"/>
      <c r="X118" s="81"/>
      <c r="Y118" s="132">
        <f t="shared" si="44"/>
        <v>0</v>
      </c>
      <c r="Z118" s="132">
        <f t="shared" si="45"/>
        <v>0</v>
      </c>
      <c r="AA118" s="132">
        <f t="shared" si="29"/>
        <v>127</v>
      </c>
      <c r="AB118" s="99">
        <f>IF(OR(ISBLANK(C118),C118=DATA!$A$3),1,0)</f>
        <v>1</v>
      </c>
      <c r="AC118" s="99">
        <f>IF(OR(ISBLANK(F118),F118=DATA!$B$3),2,IF(ISERROR(VLOOKUP(C118,DATA!$A$3:$B$50,2,FALSE)),2,IF(OR(F118=HLOOKUP(C118,DATA!$AM$2:$AR$4,2,FALSE),F118=HLOOKUP(C118,DATA!$AM$2:$AR$4,3,FALSE)),0,2)))</f>
        <v>2</v>
      </c>
      <c r="AD118" s="99">
        <f t="shared" si="30"/>
        <v>4</v>
      </c>
      <c r="AE118" s="99">
        <f t="shared" si="31"/>
        <v>8</v>
      </c>
      <c r="AF118" s="99">
        <f t="shared" si="32"/>
        <v>16</v>
      </c>
      <c r="AG118" s="99">
        <f t="shared" si="33"/>
        <v>32</v>
      </c>
      <c r="AH118" s="99">
        <f t="shared" si="34"/>
        <v>64</v>
      </c>
      <c r="AI118" s="114">
        <f t="shared" si="35"/>
        <v>127</v>
      </c>
      <c r="AJ118" s="108">
        <f t="shared" si="36"/>
        <v>33604</v>
      </c>
      <c r="AK118" s="108">
        <f t="shared" si="37"/>
        <v>33604</v>
      </c>
      <c r="AL118" s="123">
        <f t="shared" si="38"/>
        <v>0</v>
      </c>
      <c r="AM118" s="116">
        <f>IF(ISBLANK(C118),0,IF(C118=DATA!$A$3,1,0))</f>
        <v>0</v>
      </c>
      <c r="AN118" s="99">
        <f>IF(OR(ISBLANK(C118),AND(AB118=0,AC118=0)),0,IF(OR(C118=DATA!$A$3,F118=DATA!$B$3,ISBLANK(F118)),1,2))</f>
        <v>0</v>
      </c>
      <c r="AO118" s="99">
        <f t="shared" si="39"/>
        <v>0</v>
      </c>
      <c r="AP118" s="99">
        <f t="shared" si="40"/>
        <v>0</v>
      </c>
      <c r="AQ118" s="99">
        <f t="shared" si="41"/>
        <v>0</v>
      </c>
      <c r="AR118" s="99">
        <f t="shared" si="42"/>
        <v>0</v>
      </c>
      <c r="AS118" s="115">
        <f t="shared" si="43"/>
        <v>0</v>
      </c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</row>
    <row r="119" spans="1:55" ht="24.75" customHeight="1" x14ac:dyDescent="0.25">
      <c r="A119" s="101"/>
      <c r="B119" s="67" t="str">
        <f>IF(ISBLANK(C119),"",MAX($B$27:B118)+1)</f>
        <v/>
      </c>
      <c r="C119" s="153"/>
      <c r="D119" s="153"/>
      <c r="E119" s="153"/>
      <c r="F119" s="153"/>
      <c r="G119" s="153"/>
      <c r="H119" s="153"/>
      <c r="I119" s="158"/>
      <c r="J119" s="158"/>
      <c r="K119" s="158"/>
      <c r="L119" s="88"/>
      <c r="M119" s="152" t="str">
        <f t="shared" si="27"/>
        <v/>
      </c>
      <c r="N119" s="152"/>
      <c r="O119" s="89"/>
      <c r="P119" s="88"/>
      <c r="Q119" s="152" t="str">
        <f t="shared" si="28"/>
        <v/>
      </c>
      <c r="R119" s="152"/>
      <c r="S119" s="89"/>
      <c r="T119" s="153"/>
      <c r="U119" s="153"/>
      <c r="V119" s="154" t="str">
        <f>IF(SUM(AB119:AG119)&gt;0,"",VLOOKUP(Formulář!C119,DATA!$A$4:$D$50,3,FALSE))</f>
        <v/>
      </c>
      <c r="W119" s="154"/>
      <c r="X119" s="81"/>
      <c r="Y119" s="132">
        <f t="shared" si="44"/>
        <v>0</v>
      </c>
      <c r="Z119" s="132">
        <f t="shared" si="45"/>
        <v>0</v>
      </c>
      <c r="AA119" s="132">
        <f t="shared" si="29"/>
        <v>127</v>
      </c>
      <c r="AB119" s="99">
        <f>IF(OR(ISBLANK(C119),C119=DATA!$A$3),1,0)</f>
        <v>1</v>
      </c>
      <c r="AC119" s="99">
        <f>IF(OR(ISBLANK(F119),F119=DATA!$B$3),2,IF(ISERROR(VLOOKUP(C119,DATA!$A$3:$B$50,2,FALSE)),2,IF(OR(F119=HLOOKUP(C119,DATA!$AM$2:$AR$4,2,FALSE),F119=HLOOKUP(C119,DATA!$AM$2:$AR$4,3,FALSE)),0,2)))</f>
        <v>2</v>
      </c>
      <c r="AD119" s="99">
        <f t="shared" si="30"/>
        <v>4</v>
      </c>
      <c r="AE119" s="99">
        <f t="shared" si="31"/>
        <v>8</v>
      </c>
      <c r="AF119" s="99">
        <f t="shared" si="32"/>
        <v>16</v>
      </c>
      <c r="AG119" s="99">
        <f t="shared" si="33"/>
        <v>32</v>
      </c>
      <c r="AH119" s="99">
        <f t="shared" si="34"/>
        <v>64</v>
      </c>
      <c r="AI119" s="114">
        <f t="shared" si="35"/>
        <v>127</v>
      </c>
      <c r="AJ119" s="108">
        <f t="shared" si="36"/>
        <v>33604</v>
      </c>
      <c r="AK119" s="108">
        <f t="shared" si="37"/>
        <v>33604</v>
      </c>
      <c r="AL119" s="123">
        <f t="shared" si="38"/>
        <v>0</v>
      </c>
      <c r="AM119" s="116">
        <f>IF(ISBLANK(C119),0,IF(C119=DATA!$A$3,1,0))</f>
        <v>0</v>
      </c>
      <c r="AN119" s="99">
        <f>IF(OR(ISBLANK(C119),AND(AB119=0,AC119=0)),0,IF(OR(C119=DATA!$A$3,F119=DATA!$B$3,ISBLANK(F119)),1,2))</f>
        <v>0</v>
      </c>
      <c r="AO119" s="99">
        <f t="shared" si="39"/>
        <v>0</v>
      </c>
      <c r="AP119" s="99">
        <f t="shared" si="40"/>
        <v>0</v>
      </c>
      <c r="AQ119" s="99">
        <f t="shared" si="41"/>
        <v>0</v>
      </c>
      <c r="AR119" s="99">
        <f t="shared" si="42"/>
        <v>0</v>
      </c>
      <c r="AS119" s="115">
        <f t="shared" si="43"/>
        <v>0</v>
      </c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</row>
    <row r="120" spans="1:55" ht="24.75" customHeight="1" x14ac:dyDescent="0.25">
      <c r="A120" s="101"/>
      <c r="B120" s="67" t="str">
        <f>IF(ISBLANK(C120),"",MAX($B$27:B119)+1)</f>
        <v/>
      </c>
      <c r="C120" s="153"/>
      <c r="D120" s="153"/>
      <c r="E120" s="153"/>
      <c r="F120" s="153"/>
      <c r="G120" s="153"/>
      <c r="H120" s="153"/>
      <c r="I120" s="158"/>
      <c r="J120" s="158"/>
      <c r="K120" s="158"/>
      <c r="L120" s="88"/>
      <c r="M120" s="152" t="str">
        <f t="shared" si="27"/>
        <v/>
      </c>
      <c r="N120" s="152"/>
      <c r="O120" s="89"/>
      <c r="P120" s="88"/>
      <c r="Q120" s="152" t="str">
        <f t="shared" si="28"/>
        <v/>
      </c>
      <c r="R120" s="152"/>
      <c r="S120" s="89"/>
      <c r="T120" s="153"/>
      <c r="U120" s="153"/>
      <c r="V120" s="154" t="str">
        <f>IF(SUM(AB120:AG120)&gt;0,"",VLOOKUP(Formulář!C120,DATA!$A$4:$D$50,3,FALSE))</f>
        <v/>
      </c>
      <c r="W120" s="154"/>
      <c r="X120" s="81"/>
      <c r="Y120" s="132">
        <f t="shared" si="44"/>
        <v>0</v>
      </c>
      <c r="Z120" s="132">
        <f t="shared" si="45"/>
        <v>0</v>
      </c>
      <c r="AA120" s="132">
        <f t="shared" si="29"/>
        <v>127</v>
      </c>
      <c r="AB120" s="99">
        <f>IF(OR(ISBLANK(C120),C120=DATA!$A$3),1,0)</f>
        <v>1</v>
      </c>
      <c r="AC120" s="99">
        <f>IF(OR(ISBLANK(F120),F120=DATA!$B$3),2,IF(ISERROR(VLOOKUP(C120,DATA!$A$3:$B$50,2,FALSE)),2,IF(OR(F120=HLOOKUP(C120,DATA!$AM$2:$AR$4,2,FALSE),F120=HLOOKUP(C120,DATA!$AM$2:$AR$4,3,FALSE)),0,2)))</f>
        <v>2</v>
      </c>
      <c r="AD120" s="99">
        <f t="shared" si="30"/>
        <v>4</v>
      </c>
      <c r="AE120" s="99">
        <f t="shared" si="31"/>
        <v>8</v>
      </c>
      <c r="AF120" s="99">
        <f t="shared" si="32"/>
        <v>16</v>
      </c>
      <c r="AG120" s="99">
        <f t="shared" si="33"/>
        <v>32</v>
      </c>
      <c r="AH120" s="99">
        <f t="shared" si="34"/>
        <v>64</v>
      </c>
      <c r="AI120" s="114">
        <f t="shared" si="35"/>
        <v>127</v>
      </c>
      <c r="AJ120" s="108">
        <f t="shared" si="36"/>
        <v>33604</v>
      </c>
      <c r="AK120" s="108">
        <f t="shared" si="37"/>
        <v>33604</v>
      </c>
      <c r="AL120" s="123">
        <f t="shared" si="38"/>
        <v>0</v>
      </c>
      <c r="AM120" s="116">
        <f>IF(ISBLANK(C120),0,IF(C120=DATA!$A$3,1,0))</f>
        <v>0</v>
      </c>
      <c r="AN120" s="99">
        <f>IF(OR(ISBLANK(C120),AND(AB120=0,AC120=0)),0,IF(OR(C120=DATA!$A$3,F120=DATA!$B$3,ISBLANK(F120)),1,2))</f>
        <v>0</v>
      </c>
      <c r="AO120" s="99">
        <f t="shared" si="39"/>
        <v>0</v>
      </c>
      <c r="AP120" s="99">
        <f t="shared" si="40"/>
        <v>0</v>
      </c>
      <c r="AQ120" s="99">
        <f t="shared" si="41"/>
        <v>0</v>
      </c>
      <c r="AR120" s="99">
        <f t="shared" si="42"/>
        <v>0</v>
      </c>
      <c r="AS120" s="115">
        <f t="shared" si="43"/>
        <v>0</v>
      </c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</row>
    <row r="121" spans="1:55" ht="24.75" customHeight="1" x14ac:dyDescent="0.25">
      <c r="A121" s="101"/>
      <c r="B121" s="67" t="str">
        <f>IF(ISBLANK(C121),"",MAX($B$27:B120)+1)</f>
        <v/>
      </c>
      <c r="C121" s="153"/>
      <c r="D121" s="153"/>
      <c r="E121" s="153"/>
      <c r="F121" s="153"/>
      <c r="G121" s="153"/>
      <c r="H121" s="153"/>
      <c r="I121" s="158"/>
      <c r="J121" s="158"/>
      <c r="K121" s="158"/>
      <c r="L121" s="88"/>
      <c r="M121" s="152" t="str">
        <f t="shared" si="27"/>
        <v/>
      </c>
      <c r="N121" s="152"/>
      <c r="O121" s="89"/>
      <c r="P121" s="88"/>
      <c r="Q121" s="152" t="str">
        <f t="shared" si="28"/>
        <v/>
      </c>
      <c r="R121" s="152"/>
      <c r="S121" s="89"/>
      <c r="T121" s="153"/>
      <c r="U121" s="153"/>
      <c r="V121" s="154" t="str">
        <f>IF(SUM(AB121:AG121)&gt;0,"",VLOOKUP(Formulář!C121,DATA!$A$4:$D$50,3,FALSE))</f>
        <v/>
      </c>
      <c r="W121" s="154"/>
      <c r="X121" s="81"/>
      <c r="Y121" s="132">
        <f t="shared" si="44"/>
        <v>0</v>
      </c>
      <c r="Z121" s="132">
        <f t="shared" si="45"/>
        <v>0</v>
      </c>
      <c r="AA121" s="132">
        <f t="shared" si="29"/>
        <v>127</v>
      </c>
      <c r="AB121" s="99">
        <f>IF(OR(ISBLANK(C121),C121=DATA!$A$3),1,0)</f>
        <v>1</v>
      </c>
      <c r="AC121" s="99">
        <f>IF(OR(ISBLANK(F121),F121=DATA!$B$3),2,IF(ISERROR(VLOOKUP(C121,DATA!$A$3:$B$50,2,FALSE)),2,IF(OR(F121=HLOOKUP(C121,DATA!$AM$2:$AR$4,2,FALSE),F121=HLOOKUP(C121,DATA!$AM$2:$AR$4,3,FALSE)),0,2)))</f>
        <v>2</v>
      </c>
      <c r="AD121" s="99">
        <f t="shared" si="30"/>
        <v>4</v>
      </c>
      <c r="AE121" s="99">
        <f t="shared" si="31"/>
        <v>8</v>
      </c>
      <c r="AF121" s="99">
        <f t="shared" si="32"/>
        <v>16</v>
      </c>
      <c r="AG121" s="99">
        <f t="shared" si="33"/>
        <v>32</v>
      </c>
      <c r="AH121" s="99">
        <f t="shared" si="34"/>
        <v>64</v>
      </c>
      <c r="AI121" s="114">
        <f t="shared" si="35"/>
        <v>127</v>
      </c>
      <c r="AJ121" s="108">
        <f t="shared" si="36"/>
        <v>33604</v>
      </c>
      <c r="AK121" s="108">
        <f t="shared" si="37"/>
        <v>33604</v>
      </c>
      <c r="AL121" s="123">
        <f t="shared" si="38"/>
        <v>0</v>
      </c>
      <c r="AM121" s="116">
        <f>IF(ISBLANK(C121),0,IF(C121=DATA!$A$3,1,0))</f>
        <v>0</v>
      </c>
      <c r="AN121" s="99">
        <f>IF(OR(ISBLANK(C121),AND(AB121=0,AC121=0)),0,IF(OR(C121=DATA!$A$3,F121=DATA!$B$3,ISBLANK(F121)),1,2))</f>
        <v>0</v>
      </c>
      <c r="AO121" s="99">
        <f t="shared" si="39"/>
        <v>0</v>
      </c>
      <c r="AP121" s="99">
        <f t="shared" si="40"/>
        <v>0</v>
      </c>
      <c r="AQ121" s="99">
        <f t="shared" si="41"/>
        <v>0</v>
      </c>
      <c r="AR121" s="99">
        <f t="shared" si="42"/>
        <v>0</v>
      </c>
      <c r="AS121" s="115">
        <f t="shared" si="43"/>
        <v>0</v>
      </c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</row>
    <row r="122" spans="1:55" ht="24.75" customHeight="1" x14ac:dyDescent="0.25">
      <c r="A122" s="101"/>
      <c r="B122" s="67" t="str">
        <f>IF(ISBLANK(C122),"",MAX($B$27:B121)+1)</f>
        <v/>
      </c>
      <c r="C122" s="153"/>
      <c r="D122" s="153"/>
      <c r="E122" s="153"/>
      <c r="F122" s="153"/>
      <c r="G122" s="153"/>
      <c r="H122" s="153"/>
      <c r="I122" s="158"/>
      <c r="J122" s="158"/>
      <c r="K122" s="158"/>
      <c r="L122" s="88"/>
      <c r="M122" s="152" t="str">
        <f t="shared" si="27"/>
        <v/>
      </c>
      <c r="N122" s="152"/>
      <c r="O122" s="89"/>
      <c r="P122" s="88"/>
      <c r="Q122" s="152" t="str">
        <f t="shared" si="28"/>
        <v/>
      </c>
      <c r="R122" s="152"/>
      <c r="S122" s="89"/>
      <c r="T122" s="153"/>
      <c r="U122" s="153"/>
      <c r="V122" s="154" t="str">
        <f>IF(SUM(AB122:AG122)&gt;0,"",VLOOKUP(Formulář!C122,DATA!$A$4:$D$50,3,FALSE))</f>
        <v/>
      </c>
      <c r="W122" s="154"/>
      <c r="X122" s="81"/>
      <c r="Y122" s="132">
        <f t="shared" si="44"/>
        <v>0</v>
      </c>
      <c r="Z122" s="132">
        <f t="shared" ref="Z122:Z126" si="46">IF(ISNUMBER(B122),ROW(B122),0)</f>
        <v>0</v>
      </c>
      <c r="AA122" s="132">
        <f t="shared" si="29"/>
        <v>127</v>
      </c>
      <c r="AB122" s="99">
        <f>IF(OR(ISBLANK(C122),C122=DATA!$A$3),1,0)</f>
        <v>1</v>
      </c>
      <c r="AC122" s="99">
        <f>IF(OR(ISBLANK(F122),F122=DATA!$B$3),2,IF(ISERROR(VLOOKUP(C122,DATA!$A$3:$B$50,2,FALSE)),2,IF(OR(F122=HLOOKUP(C122,DATA!$AM$2:$AR$4,2,FALSE),F122=HLOOKUP(C122,DATA!$AM$2:$AR$4,3,FALSE)),0,2)))</f>
        <v>2</v>
      </c>
      <c r="AD122" s="99">
        <f t="shared" si="2"/>
        <v>4</v>
      </c>
      <c r="AE122" s="99">
        <f t="shared" si="3"/>
        <v>8</v>
      </c>
      <c r="AF122" s="99">
        <f t="shared" si="4"/>
        <v>16</v>
      </c>
      <c r="AG122" s="99">
        <f t="shared" si="5"/>
        <v>32</v>
      </c>
      <c r="AH122" s="99">
        <f t="shared" si="6"/>
        <v>64</v>
      </c>
      <c r="AI122" s="114">
        <f t="shared" si="7"/>
        <v>127</v>
      </c>
      <c r="AJ122" s="108">
        <f t="shared" si="36"/>
        <v>33604</v>
      </c>
      <c r="AK122" s="108">
        <f t="shared" si="37"/>
        <v>33604</v>
      </c>
      <c r="AL122" s="123">
        <f t="shared" si="8"/>
        <v>0</v>
      </c>
      <c r="AM122" s="116">
        <f>IF(ISBLANK(C122),0,IF(C122=DATA!$A$3,1,0))</f>
        <v>0</v>
      </c>
      <c r="AN122" s="99">
        <f>IF(OR(ISBLANK(C122),AND(AB122=0,AC122=0)),0,IF(OR(C122=DATA!$A$3,F122=DATA!$B$3,ISBLANK(F122)),1,2))</f>
        <v>0</v>
      </c>
      <c r="AO122" s="99">
        <f t="shared" ref="AO122:AO126" si="47">IF(ISBLANK(C122),0,IF(AD122&gt;0,1,0))</f>
        <v>0</v>
      </c>
      <c r="AP122" s="99">
        <f t="shared" ref="AP122:AP126" si="48">IF(ISBLANK(C122),0,IF(AE122&gt;0,1,0))</f>
        <v>0</v>
      </c>
      <c r="AQ122" s="99">
        <f t="shared" ref="AQ122:AQ126" si="49">IF(ISBLANK(C122),0,IF(AF122&gt;0,1,0))</f>
        <v>0</v>
      </c>
      <c r="AR122" s="99">
        <f t="shared" ref="AR122:AR126" si="50">IF(ISBLANK(C122),0,IF(AH122&gt;0,1,0))</f>
        <v>0</v>
      </c>
      <c r="AS122" s="115">
        <f t="shared" si="1"/>
        <v>0</v>
      </c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</row>
    <row r="123" spans="1:55" ht="24.75" customHeight="1" x14ac:dyDescent="0.25">
      <c r="A123" s="101"/>
      <c r="B123" s="67" t="str">
        <f>IF(ISBLANK(C123),"",MAX($B$27:B122)+1)</f>
        <v/>
      </c>
      <c r="C123" s="153"/>
      <c r="D123" s="153"/>
      <c r="E123" s="153"/>
      <c r="F123" s="153"/>
      <c r="G123" s="153"/>
      <c r="H123" s="153"/>
      <c r="I123" s="158"/>
      <c r="J123" s="158"/>
      <c r="K123" s="158"/>
      <c r="L123" s="88"/>
      <c r="M123" s="152" t="str">
        <f t="shared" si="27"/>
        <v/>
      </c>
      <c r="N123" s="152"/>
      <c r="O123" s="89"/>
      <c r="P123" s="88"/>
      <c r="Q123" s="152" t="str">
        <f t="shared" si="28"/>
        <v/>
      </c>
      <c r="R123" s="152"/>
      <c r="S123" s="89"/>
      <c r="T123" s="153"/>
      <c r="U123" s="153"/>
      <c r="V123" s="154" t="str">
        <f>IF(SUM(AB123:AG123)&gt;0,"",VLOOKUP(Formulář!C123,DATA!$A$4:$D$50,3,FALSE))</f>
        <v/>
      </c>
      <c r="W123" s="154"/>
      <c r="X123" s="81"/>
      <c r="Y123" s="132">
        <f t="shared" si="44"/>
        <v>0</v>
      </c>
      <c r="Z123" s="132">
        <f t="shared" si="46"/>
        <v>0</v>
      </c>
      <c r="AA123" s="132">
        <f t="shared" si="29"/>
        <v>127</v>
      </c>
      <c r="AB123" s="99">
        <f>IF(OR(ISBLANK(C123),C123=DATA!$A$3),1,0)</f>
        <v>1</v>
      </c>
      <c r="AC123" s="99">
        <f>IF(OR(ISBLANK(F123),F123=DATA!$B$3),2,IF(ISERROR(VLOOKUP(C123,DATA!$A$3:$B$50,2,FALSE)),2,IF(OR(F123=HLOOKUP(C123,DATA!$AM$2:$AR$4,2,FALSE),F123=HLOOKUP(C123,DATA!$AM$2:$AR$4,3,FALSE)),0,2)))</f>
        <v>2</v>
      </c>
      <c r="AD123" s="99">
        <f t="shared" si="2"/>
        <v>4</v>
      </c>
      <c r="AE123" s="99">
        <f t="shared" si="3"/>
        <v>8</v>
      </c>
      <c r="AF123" s="99">
        <f t="shared" si="4"/>
        <v>16</v>
      </c>
      <c r="AG123" s="99">
        <f t="shared" si="5"/>
        <v>32</v>
      </c>
      <c r="AH123" s="99">
        <f t="shared" si="6"/>
        <v>64</v>
      </c>
      <c r="AI123" s="114">
        <f t="shared" si="7"/>
        <v>127</v>
      </c>
      <c r="AJ123" s="108">
        <f t="shared" si="36"/>
        <v>33604</v>
      </c>
      <c r="AK123" s="108">
        <f t="shared" si="37"/>
        <v>33604</v>
      </c>
      <c r="AL123" s="123">
        <f t="shared" si="8"/>
        <v>0</v>
      </c>
      <c r="AM123" s="116">
        <f>IF(ISBLANK(C123),0,IF(C123=DATA!$A$3,1,0))</f>
        <v>0</v>
      </c>
      <c r="AN123" s="99">
        <f>IF(OR(ISBLANK(C123),AND(AB123=0,AC123=0)),0,IF(OR(C123=DATA!$A$3,F123=DATA!$B$3,ISBLANK(F123)),1,2))</f>
        <v>0</v>
      </c>
      <c r="AO123" s="99">
        <f t="shared" si="47"/>
        <v>0</v>
      </c>
      <c r="AP123" s="99">
        <f t="shared" si="48"/>
        <v>0</v>
      </c>
      <c r="AQ123" s="99">
        <f t="shared" si="49"/>
        <v>0</v>
      </c>
      <c r="AR123" s="99">
        <f t="shared" si="50"/>
        <v>0</v>
      </c>
      <c r="AS123" s="115">
        <f t="shared" si="1"/>
        <v>0</v>
      </c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</row>
    <row r="124" spans="1:55" ht="24.75" customHeight="1" x14ac:dyDescent="0.25">
      <c r="A124" s="101"/>
      <c r="B124" s="67" t="str">
        <f>IF(ISBLANK(C124),"",MAX($B$27:B123)+1)</f>
        <v/>
      </c>
      <c r="C124" s="153"/>
      <c r="D124" s="153"/>
      <c r="E124" s="153"/>
      <c r="F124" s="153"/>
      <c r="G124" s="153"/>
      <c r="H124" s="153"/>
      <c r="I124" s="158"/>
      <c r="J124" s="158"/>
      <c r="K124" s="158"/>
      <c r="L124" s="88"/>
      <c r="M124" s="152" t="str">
        <f t="shared" si="27"/>
        <v/>
      </c>
      <c r="N124" s="152"/>
      <c r="O124" s="89"/>
      <c r="P124" s="88"/>
      <c r="Q124" s="152" t="str">
        <f t="shared" si="28"/>
        <v/>
      </c>
      <c r="R124" s="152"/>
      <c r="S124" s="89"/>
      <c r="T124" s="153"/>
      <c r="U124" s="153"/>
      <c r="V124" s="154" t="str">
        <f>IF(SUM(AB124:AG124)&gt;0,"",VLOOKUP(Formulář!C124,DATA!$A$4:$D$50,3,FALSE))</f>
        <v/>
      </c>
      <c r="W124" s="154"/>
      <c r="X124" s="81"/>
      <c r="Y124" s="132">
        <f t="shared" ref="Y124:Y126" si="51">IF(ISNUMBER(B123),ROW(B124),0)</f>
        <v>0</v>
      </c>
      <c r="Z124" s="132">
        <f t="shared" si="46"/>
        <v>0</v>
      </c>
      <c r="AA124" s="132">
        <f t="shared" si="29"/>
        <v>127</v>
      </c>
      <c r="AB124" s="99">
        <f>IF(OR(ISBLANK(C124),C124=DATA!$A$3),1,0)</f>
        <v>1</v>
      </c>
      <c r="AC124" s="99">
        <f>IF(OR(ISBLANK(F124),F124=DATA!$B$3),2,IF(ISERROR(VLOOKUP(C124,DATA!$A$3:$B$50,2,FALSE)),2,IF(OR(F124=HLOOKUP(C124,DATA!$AM$2:$AR$4,2,FALSE),F124=HLOOKUP(C124,DATA!$AM$2:$AR$4,3,FALSE)),0,2)))</f>
        <v>2</v>
      </c>
      <c r="AD124" s="99">
        <f t="shared" si="2"/>
        <v>4</v>
      </c>
      <c r="AE124" s="99">
        <f t="shared" si="3"/>
        <v>8</v>
      </c>
      <c r="AF124" s="99">
        <f t="shared" si="4"/>
        <v>16</v>
      </c>
      <c r="AG124" s="99">
        <f t="shared" si="5"/>
        <v>32</v>
      </c>
      <c r="AH124" s="99">
        <f t="shared" si="6"/>
        <v>64</v>
      </c>
      <c r="AI124" s="114">
        <f t="shared" si="7"/>
        <v>127</v>
      </c>
      <c r="AJ124" s="108">
        <f t="shared" si="36"/>
        <v>33604</v>
      </c>
      <c r="AK124" s="108">
        <f t="shared" si="37"/>
        <v>33604</v>
      </c>
      <c r="AL124" s="123">
        <f t="shared" si="8"/>
        <v>0</v>
      </c>
      <c r="AM124" s="116">
        <f>IF(ISBLANK(C124),0,IF(C124=DATA!$A$3,1,0))</f>
        <v>0</v>
      </c>
      <c r="AN124" s="99">
        <f>IF(OR(ISBLANK(C124),AND(AB124=0,AC124=0)),0,IF(OR(C124=DATA!$A$3,F124=DATA!$B$3,ISBLANK(F124)),1,2))</f>
        <v>0</v>
      </c>
      <c r="AO124" s="99">
        <f t="shared" si="47"/>
        <v>0</v>
      </c>
      <c r="AP124" s="99">
        <f t="shared" si="48"/>
        <v>0</v>
      </c>
      <c r="AQ124" s="99">
        <f t="shared" si="49"/>
        <v>0</v>
      </c>
      <c r="AR124" s="99">
        <f t="shared" si="50"/>
        <v>0</v>
      </c>
      <c r="AS124" s="115">
        <f t="shared" si="1"/>
        <v>0</v>
      </c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</row>
    <row r="125" spans="1:55" ht="24.75" customHeight="1" x14ac:dyDescent="0.25">
      <c r="A125" s="101"/>
      <c r="B125" s="67" t="str">
        <f>IF(ISBLANK(C125),"",MAX($B$27:B124)+1)</f>
        <v/>
      </c>
      <c r="C125" s="153"/>
      <c r="D125" s="153"/>
      <c r="E125" s="153"/>
      <c r="F125" s="153"/>
      <c r="G125" s="153"/>
      <c r="H125" s="153"/>
      <c r="I125" s="158"/>
      <c r="J125" s="158"/>
      <c r="K125" s="158"/>
      <c r="L125" s="88"/>
      <c r="M125" s="152" t="str">
        <f t="shared" si="27"/>
        <v/>
      </c>
      <c r="N125" s="152"/>
      <c r="O125" s="89"/>
      <c r="P125" s="88"/>
      <c r="Q125" s="152" t="str">
        <f t="shared" si="28"/>
        <v/>
      </c>
      <c r="R125" s="152"/>
      <c r="S125" s="89"/>
      <c r="T125" s="153"/>
      <c r="U125" s="153"/>
      <c r="V125" s="154" t="str">
        <f>IF(SUM(AB125:AG125)&gt;0,"",VLOOKUP(Formulář!C125,DATA!$A$4:$D$50,3,FALSE))</f>
        <v/>
      </c>
      <c r="W125" s="154"/>
      <c r="X125" s="81"/>
      <c r="Y125" s="132">
        <f t="shared" si="51"/>
        <v>0</v>
      </c>
      <c r="Z125" s="132">
        <f t="shared" si="46"/>
        <v>0</v>
      </c>
      <c r="AA125" s="132">
        <f t="shared" si="29"/>
        <v>127</v>
      </c>
      <c r="AB125" s="99">
        <f>IF(OR(ISBLANK(C125),C125=DATA!$A$3),1,0)</f>
        <v>1</v>
      </c>
      <c r="AC125" s="99">
        <f>IF(OR(ISBLANK(F125),F125=DATA!$B$3),2,IF(ISERROR(VLOOKUP(C125,DATA!$A$3:$B$50,2,FALSE)),2,IF(OR(F125=HLOOKUP(C125,DATA!$AM$2:$AR$4,2,FALSE),F125=HLOOKUP(C125,DATA!$AM$2:$AR$4,3,FALSE)),0,2)))</f>
        <v>2</v>
      </c>
      <c r="AD125" s="99">
        <f t="shared" si="2"/>
        <v>4</v>
      </c>
      <c r="AE125" s="99">
        <f t="shared" si="3"/>
        <v>8</v>
      </c>
      <c r="AF125" s="99">
        <f t="shared" si="4"/>
        <v>16</v>
      </c>
      <c r="AG125" s="99">
        <f t="shared" si="5"/>
        <v>32</v>
      </c>
      <c r="AH125" s="99">
        <f t="shared" si="6"/>
        <v>64</v>
      </c>
      <c r="AI125" s="114">
        <f t="shared" si="7"/>
        <v>127</v>
      </c>
      <c r="AJ125" s="108">
        <f t="shared" si="36"/>
        <v>33604</v>
      </c>
      <c r="AK125" s="108">
        <f t="shared" si="37"/>
        <v>33604</v>
      </c>
      <c r="AL125" s="123">
        <f t="shared" si="8"/>
        <v>0</v>
      </c>
      <c r="AM125" s="116">
        <f>IF(ISBLANK(C125),0,IF(C125=DATA!$A$3,1,0))</f>
        <v>0</v>
      </c>
      <c r="AN125" s="99">
        <f>IF(OR(ISBLANK(C125),AND(AB125=0,AC125=0)),0,IF(OR(C125=DATA!$A$3,F125=DATA!$B$3,ISBLANK(F125)),1,2))</f>
        <v>0</v>
      </c>
      <c r="AO125" s="99">
        <f t="shared" si="47"/>
        <v>0</v>
      </c>
      <c r="AP125" s="99">
        <f t="shared" si="48"/>
        <v>0</v>
      </c>
      <c r="AQ125" s="99">
        <f t="shared" si="49"/>
        <v>0</v>
      </c>
      <c r="AR125" s="99">
        <f t="shared" si="50"/>
        <v>0</v>
      </c>
      <c r="AS125" s="115">
        <f t="shared" si="1"/>
        <v>0</v>
      </c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</row>
    <row r="126" spans="1:55" ht="24.75" customHeight="1" x14ac:dyDescent="0.25">
      <c r="A126" s="101"/>
      <c r="B126" s="92" t="str">
        <f>IF(ISBLANK(C126),"",MAX($B$27:B125)+1)</f>
        <v/>
      </c>
      <c r="C126" s="153"/>
      <c r="D126" s="153"/>
      <c r="E126" s="153"/>
      <c r="F126" s="153"/>
      <c r="G126" s="153"/>
      <c r="H126" s="153"/>
      <c r="I126" s="158"/>
      <c r="J126" s="158"/>
      <c r="K126" s="158"/>
      <c r="L126" s="88"/>
      <c r="M126" s="157" t="str">
        <f t="shared" si="27"/>
        <v/>
      </c>
      <c r="N126" s="157"/>
      <c r="O126" s="89"/>
      <c r="P126" s="88"/>
      <c r="Q126" s="157" t="str">
        <f t="shared" si="28"/>
        <v/>
      </c>
      <c r="R126" s="157"/>
      <c r="S126" s="89"/>
      <c r="T126" s="153"/>
      <c r="U126" s="153"/>
      <c r="V126" s="154" t="str">
        <f>IF(SUM(AB126:AG126)&gt;0,"",VLOOKUP(Formulář!C126,DATA!$A$4:$D$50,3,FALSE))</f>
        <v/>
      </c>
      <c r="W126" s="154"/>
      <c r="X126" s="81"/>
      <c r="Y126" s="132">
        <f t="shared" si="51"/>
        <v>0</v>
      </c>
      <c r="Z126" s="132">
        <f t="shared" si="46"/>
        <v>0</v>
      </c>
      <c r="AA126" s="132">
        <f>AI126</f>
        <v>127</v>
      </c>
      <c r="AB126" s="99">
        <f>IF(OR(ISBLANK(C126),C126=DATA!$A$3),1,0)</f>
        <v>1</v>
      </c>
      <c r="AC126" s="99">
        <f>IF(OR(ISBLANK(F126),F126=DATA!$B$3),2,IF(ISERROR(VLOOKUP(C126,DATA!$A$3:$B$50,2,FALSE)),2,IF(OR(F126=HLOOKUP(C126,DATA!$AM$2:$AR$4,2,FALSE),F126=HLOOKUP(C126,DATA!$AM$2:$AR$4,3,FALSE)),0,2)))</f>
        <v>2</v>
      </c>
      <c r="AD126" s="99">
        <f t="shared" si="2"/>
        <v>4</v>
      </c>
      <c r="AE126" s="99">
        <f t="shared" si="3"/>
        <v>8</v>
      </c>
      <c r="AF126" s="99">
        <f t="shared" si="4"/>
        <v>16</v>
      </c>
      <c r="AG126" s="99">
        <f t="shared" si="5"/>
        <v>32</v>
      </c>
      <c r="AH126" s="99">
        <f t="shared" si="6"/>
        <v>64</v>
      </c>
      <c r="AI126" s="114">
        <f t="shared" si="7"/>
        <v>127</v>
      </c>
      <c r="AJ126" s="108">
        <f t="shared" si="36"/>
        <v>33604</v>
      </c>
      <c r="AK126" s="108">
        <f t="shared" si="37"/>
        <v>33604</v>
      </c>
      <c r="AL126" s="123">
        <f t="shared" si="8"/>
        <v>0</v>
      </c>
      <c r="AM126" s="116">
        <f>IF(ISBLANK(C126),0,IF(C126=DATA!$A$3,1,0))</f>
        <v>0</v>
      </c>
      <c r="AN126" s="99">
        <f>IF(OR(ISBLANK(C126),AND(AB126=0,AC126=0)),0,IF(OR(C126=DATA!$A$3,F126=DATA!$B$3,ISBLANK(F126)),1,2))</f>
        <v>0</v>
      </c>
      <c r="AO126" s="99">
        <f t="shared" si="47"/>
        <v>0</v>
      </c>
      <c r="AP126" s="99">
        <f t="shared" si="48"/>
        <v>0</v>
      </c>
      <c r="AQ126" s="99">
        <f t="shared" si="49"/>
        <v>0</v>
      </c>
      <c r="AR126" s="99">
        <f t="shared" si="50"/>
        <v>0</v>
      </c>
      <c r="AS126" s="115">
        <f t="shared" si="1"/>
        <v>0</v>
      </c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</row>
    <row r="127" spans="1:55" ht="24.75" customHeight="1" x14ac:dyDescent="0.25">
      <c r="A127" s="101"/>
      <c r="B127" s="161" t="s">
        <v>30</v>
      </c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55">
        <f>SUM(V27:W126)</f>
        <v>0</v>
      </c>
      <c r="W127" s="156"/>
      <c r="X127" s="82"/>
      <c r="Y127" s="136"/>
      <c r="Z127" s="136"/>
      <c r="AA127" s="136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</row>
    <row r="128" spans="1:55" ht="24.75" customHeight="1" thickBot="1" x14ac:dyDescent="0.3">
      <c r="A128" s="110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4"/>
      <c r="Y128" s="123"/>
      <c r="Z128" s="123"/>
      <c r="AA128" s="123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</row>
    <row r="129" spans="1:27" ht="24.75" customHeight="1" x14ac:dyDescent="0.25">
      <c r="A129" s="96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5"/>
      <c r="Y129" s="123"/>
      <c r="Z129" s="123"/>
      <c r="AA129" s="123"/>
    </row>
    <row r="130" spans="1:27" ht="20.25" x14ac:dyDescent="0.25">
      <c r="A130" s="101"/>
      <c r="B130" s="40" t="s">
        <v>53</v>
      </c>
      <c r="C130" s="54"/>
      <c r="D130" s="54"/>
      <c r="E130" s="55" t="str">
        <f>IF(MAX(AI27:AI126)&gt;127,"Pozor: Chyba diagnostiky formuláře!","")</f>
        <v/>
      </c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48"/>
      <c r="Y130" s="123"/>
      <c r="Z130" s="123"/>
      <c r="AA130" s="123"/>
    </row>
    <row r="131" spans="1:27" ht="20.25" x14ac:dyDescent="0.25">
      <c r="A131" s="101"/>
      <c r="B131" s="4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48"/>
      <c r="Y131" s="123"/>
      <c r="Z131" s="123"/>
      <c r="AA131" s="123"/>
    </row>
    <row r="132" spans="1:27" ht="20.25" x14ac:dyDescent="0.25">
      <c r="A132" s="112" t="str">
        <f>IF(E132="OK","✔","✘")</f>
        <v>✘</v>
      </c>
      <c r="B132" s="149" t="s">
        <v>36</v>
      </c>
      <c r="C132" s="149"/>
      <c r="D132" s="149"/>
      <c r="E132" s="87" t="str">
        <f>IF(OR(ISBLANK(F6),ISBLANK(F7),ISBLANK(F8),ISBLANK(F9),ISBLANK(F10),ISBLANK(F11),ISBLANK(H13),ISBLANK(P13),ISBLANK(F16),ISBLANK(F17),ISBLANK(F18)),"Chybí údaje o objednateli","OK")</f>
        <v>Chybí údaje o objednateli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48"/>
      <c r="Y132" s="123"/>
      <c r="Z132" s="123"/>
      <c r="AA132" s="123"/>
    </row>
    <row r="133" spans="1:27" ht="20.25" x14ac:dyDescent="0.25">
      <c r="A133" s="112" t="str">
        <f>IF(E133="OK","✔","✘")</f>
        <v>✘</v>
      </c>
      <c r="B133" s="149" t="s">
        <v>45</v>
      </c>
      <c r="C133" s="149"/>
      <c r="D133" s="149"/>
      <c r="E133" s="182" t="str">
        <f>IF(ISBLANK(F7),"Chybí údaj IČO",IF(MOD((11-MOD((AB7*8+AC7*7+AD7*6+AE7*5+AF7*4+AG7*3+AH7*2),11)),10)=AI7,"OK","Neplatné IČO"))</f>
        <v>Chybí údaj IČO</v>
      </c>
      <c r="F133" s="182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48"/>
      <c r="Y133" s="123">
        <f t="shared" ref="Y133:Y196" si="52">IF(B133="",0,ROW(B133))</f>
        <v>133</v>
      </c>
      <c r="Z133" s="123"/>
      <c r="AA133" s="123"/>
    </row>
    <row r="134" spans="1:27" ht="20.25" x14ac:dyDescent="0.25">
      <c r="A134" s="112" t="str">
        <f>IF(OR(ISBLANK(C27),C27=DATA!A3),"⚠",IF(E134="OK","✔","✘"))</f>
        <v>⚠</v>
      </c>
      <c r="B134" s="149" t="str">
        <f>IF(OR(ISBLANK(C27),C27=DATA!A3),"Není zadán seznam zastávek","Zastavení č. "&amp;B27)</f>
        <v>Není zadán seznam zastávek</v>
      </c>
      <c r="C134" s="149"/>
      <c r="D134" s="149"/>
      <c r="E134" s="87" t="str">
        <f>IF(OR(ISBLANK(C27),C27=DATA!A3),"",IF(AI27&gt;0,"Chyba "&amp;AI27&amp;": "&amp;VLOOKUP(AI27,DATA!$P$3:$AF$135,17,FALSE),"OK"))</f>
        <v/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48"/>
      <c r="Y134" s="123">
        <f t="shared" si="52"/>
        <v>134</v>
      </c>
      <c r="Z134" s="123"/>
      <c r="AA134" s="123"/>
    </row>
    <row r="135" spans="1:27" ht="20.25" x14ac:dyDescent="0.25">
      <c r="A135" s="112" t="str">
        <f>IF(ISBLANK(C28),"",IF(E135="OK","✔","✘"))</f>
        <v/>
      </c>
      <c r="B135" s="149" t="str">
        <f>IF(ISBLANK(C28),"","Zastavení č. "&amp;B28)</f>
        <v/>
      </c>
      <c r="C135" s="149"/>
      <c r="D135" s="149"/>
      <c r="E135" s="87" t="str">
        <f>IF(ISBLANK(C28),"",IF(AI28&gt;0,"Chyba "&amp;AI28&amp;": "&amp;VLOOKUP(AI28,DATA!$P$3:$AF$135,17,FALSE),VLOOKUP(AI28,DATA!$P$3:$AF$135,17,FALSE)))</f>
        <v/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48"/>
      <c r="Y135" s="123">
        <f t="shared" si="52"/>
        <v>0</v>
      </c>
      <c r="Z135" s="123"/>
      <c r="AA135" s="123"/>
    </row>
    <row r="136" spans="1:27" ht="20.25" x14ac:dyDescent="0.25">
      <c r="A136" s="112" t="str">
        <f t="shared" ref="A136:A148" si="53">IF(ISBLANK(C29),"",IF(E136="OK","✔","✘"))</f>
        <v/>
      </c>
      <c r="B136" s="149" t="str">
        <f t="shared" ref="B136:B148" si="54">IF(ISBLANK(C29),"","Zastavení č. "&amp;B29)</f>
        <v/>
      </c>
      <c r="C136" s="149"/>
      <c r="D136" s="149"/>
      <c r="E136" s="87" t="str">
        <f>IF(ISBLANK(C29),"",IF(AI29&gt;0,"Chyba "&amp;AI29&amp;": "&amp;VLOOKUP(AI29,DATA!$P$3:$AF$135,17,FALSE),VLOOKUP(AI29,DATA!$P$3:$AF$135,17,FALSE)))</f>
        <v/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8"/>
      <c r="Y136" s="123">
        <f t="shared" si="52"/>
        <v>0</v>
      </c>
      <c r="Z136" s="123"/>
      <c r="AA136" s="123"/>
    </row>
    <row r="137" spans="1:27" ht="20.25" x14ac:dyDescent="0.25">
      <c r="A137" s="112" t="str">
        <f t="shared" si="53"/>
        <v/>
      </c>
      <c r="B137" s="149" t="str">
        <f t="shared" si="54"/>
        <v/>
      </c>
      <c r="C137" s="149"/>
      <c r="D137" s="149"/>
      <c r="E137" s="87" t="str">
        <f>IF(ISBLANK(C30),"",IF(AI30&gt;0,"Chyba "&amp;AI30&amp;": "&amp;VLOOKUP(AI30,DATA!$P$3:$AF$135,17,FALSE),VLOOKUP(AI30,DATA!$P$3:$AF$135,17,FALSE)))</f>
        <v/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48"/>
      <c r="Y137" s="123">
        <f t="shared" si="52"/>
        <v>0</v>
      </c>
      <c r="Z137" s="123"/>
      <c r="AA137" s="123"/>
    </row>
    <row r="138" spans="1:27" ht="20.25" x14ac:dyDescent="0.25">
      <c r="A138" s="112" t="str">
        <f t="shared" si="53"/>
        <v/>
      </c>
      <c r="B138" s="149" t="str">
        <f t="shared" si="54"/>
        <v/>
      </c>
      <c r="C138" s="149"/>
      <c r="D138" s="149"/>
      <c r="E138" s="87" t="str">
        <f>IF(ISBLANK(C31),"",IF(AI31&gt;0,"Chyba "&amp;AI31&amp;": "&amp;VLOOKUP(AI31,DATA!$P$3:$AF$135,17,FALSE),VLOOKUP(AI31,DATA!$P$3:$AF$135,17,FALSE)))</f>
        <v/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48"/>
      <c r="Y138" s="123">
        <f t="shared" si="52"/>
        <v>0</v>
      </c>
      <c r="Z138" s="123"/>
      <c r="AA138" s="123"/>
    </row>
    <row r="139" spans="1:27" ht="20.25" x14ac:dyDescent="0.25">
      <c r="A139" s="112" t="str">
        <f t="shared" si="53"/>
        <v/>
      </c>
      <c r="B139" s="149" t="str">
        <f t="shared" si="54"/>
        <v/>
      </c>
      <c r="C139" s="149"/>
      <c r="D139" s="149"/>
      <c r="E139" s="87" t="str">
        <f>IF(ISBLANK(C32),"",IF(AI32&gt;0,"Chyba "&amp;AI32&amp;": "&amp;VLOOKUP(AI32,DATA!$P$3:$AF$135,17,FALSE),VLOOKUP(AI32,DATA!$P$3:$AF$135,17,FALSE)))</f>
        <v/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48"/>
      <c r="Y139" s="123">
        <f t="shared" si="52"/>
        <v>0</v>
      </c>
      <c r="Z139" s="123"/>
      <c r="AA139" s="123"/>
    </row>
    <row r="140" spans="1:27" ht="20.25" x14ac:dyDescent="0.25">
      <c r="A140" s="112" t="str">
        <f t="shared" si="53"/>
        <v/>
      </c>
      <c r="B140" s="149" t="str">
        <f t="shared" si="54"/>
        <v/>
      </c>
      <c r="C140" s="149"/>
      <c r="D140" s="149"/>
      <c r="E140" s="87" t="str">
        <f>IF(ISBLANK(C33),"",IF(AI33&gt;0,"Chyba "&amp;AI33&amp;": "&amp;VLOOKUP(AI33,DATA!$P$3:$AF$135,17,FALSE),VLOOKUP(AI33,DATA!$P$3:$AF$135,17,FALSE)))</f>
        <v/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48"/>
      <c r="Y140" s="123">
        <f t="shared" si="52"/>
        <v>0</v>
      </c>
      <c r="Z140" s="123"/>
      <c r="AA140" s="123"/>
    </row>
    <row r="141" spans="1:27" ht="20.25" x14ac:dyDescent="0.25">
      <c r="A141" s="112" t="str">
        <f t="shared" si="53"/>
        <v/>
      </c>
      <c r="B141" s="149" t="str">
        <f t="shared" si="54"/>
        <v/>
      </c>
      <c r="C141" s="149"/>
      <c r="D141" s="149"/>
      <c r="E141" s="87" t="str">
        <f>IF(ISBLANK(C34),"",IF(AI34&gt;0,"Chyba "&amp;AI34&amp;": "&amp;VLOOKUP(AI34,DATA!$P$3:$AF$135,17,FALSE),VLOOKUP(AI34,DATA!$P$3:$AF$135,17,FALSE)))</f>
        <v/>
      </c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48"/>
      <c r="Y141" s="123">
        <f t="shared" si="52"/>
        <v>0</v>
      </c>
      <c r="Z141" s="123"/>
      <c r="AA141" s="123"/>
    </row>
    <row r="142" spans="1:27" ht="20.25" x14ac:dyDescent="0.25">
      <c r="A142" s="112" t="str">
        <f t="shared" si="53"/>
        <v/>
      </c>
      <c r="B142" s="149" t="str">
        <f t="shared" si="54"/>
        <v/>
      </c>
      <c r="C142" s="149"/>
      <c r="D142" s="149"/>
      <c r="E142" s="87" t="str">
        <f>IF(ISBLANK(C35),"",IF(AI35&gt;0,"Chyba "&amp;AI35&amp;": "&amp;VLOOKUP(AI35,DATA!$P$3:$AF$135,17,FALSE),VLOOKUP(AI35,DATA!$P$3:$AF$135,17,FALSE)))</f>
        <v/>
      </c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48"/>
      <c r="Y142" s="123">
        <f t="shared" si="52"/>
        <v>0</v>
      </c>
      <c r="Z142" s="123"/>
      <c r="AA142" s="123"/>
    </row>
    <row r="143" spans="1:27" ht="20.25" x14ac:dyDescent="0.25">
      <c r="A143" s="112" t="str">
        <f t="shared" si="53"/>
        <v/>
      </c>
      <c r="B143" s="149" t="str">
        <f t="shared" si="54"/>
        <v/>
      </c>
      <c r="C143" s="149"/>
      <c r="D143" s="149"/>
      <c r="E143" s="87" t="str">
        <f>IF(ISBLANK(C36),"",IF(AI36&gt;0,"Chyba "&amp;AI36&amp;": "&amp;VLOOKUP(AI36,DATA!$P$3:$AF$135,17,FALSE),VLOOKUP(AI36,DATA!$P$3:$AF$135,17,FALSE)))</f>
        <v/>
      </c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48"/>
      <c r="Y143" s="123">
        <f t="shared" si="52"/>
        <v>0</v>
      </c>
      <c r="Z143" s="123"/>
      <c r="AA143" s="123"/>
    </row>
    <row r="144" spans="1:27" ht="20.25" x14ac:dyDescent="0.25">
      <c r="A144" s="112" t="str">
        <f t="shared" si="53"/>
        <v/>
      </c>
      <c r="B144" s="149" t="str">
        <f t="shared" si="54"/>
        <v/>
      </c>
      <c r="C144" s="149"/>
      <c r="D144" s="149"/>
      <c r="E144" s="87" t="str">
        <f>IF(ISBLANK(C37),"",IF(AI37&gt;0,"Chyba "&amp;AI37&amp;": "&amp;VLOOKUP(AI37,DATA!$P$3:$AF$135,17,FALSE),VLOOKUP(AI37,DATA!$P$3:$AF$135,17,FALSE)))</f>
        <v/>
      </c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48"/>
      <c r="Y144" s="123">
        <f t="shared" si="52"/>
        <v>0</v>
      </c>
      <c r="Z144" s="123"/>
      <c r="AA144" s="123"/>
    </row>
    <row r="145" spans="1:27" ht="20.25" x14ac:dyDescent="0.25">
      <c r="A145" s="112" t="str">
        <f t="shared" si="53"/>
        <v/>
      </c>
      <c r="B145" s="149" t="str">
        <f t="shared" si="54"/>
        <v/>
      </c>
      <c r="C145" s="149"/>
      <c r="D145" s="149"/>
      <c r="E145" s="87" t="str">
        <f>IF(ISBLANK(C38),"",IF(AI38&gt;0,"Chyba "&amp;AI38&amp;": "&amp;VLOOKUP(AI38,DATA!$P$3:$AF$135,17,FALSE),VLOOKUP(AI38,DATA!$P$3:$AF$135,17,FALSE)))</f>
        <v/>
      </c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48"/>
      <c r="Y145" s="123">
        <f t="shared" si="52"/>
        <v>0</v>
      </c>
      <c r="Z145" s="123"/>
      <c r="AA145" s="123"/>
    </row>
    <row r="146" spans="1:27" ht="20.25" x14ac:dyDescent="0.25">
      <c r="A146" s="112" t="str">
        <f t="shared" si="53"/>
        <v/>
      </c>
      <c r="B146" s="149" t="str">
        <f t="shared" si="54"/>
        <v/>
      </c>
      <c r="C146" s="149"/>
      <c r="D146" s="149"/>
      <c r="E146" s="87" t="str">
        <f>IF(ISBLANK(C39),"",IF(AI39&gt;0,"Chyba "&amp;AI39&amp;": "&amp;VLOOKUP(AI39,DATA!$P$3:$AF$135,17,FALSE),VLOOKUP(AI39,DATA!$P$3:$AF$135,17,FALSE)))</f>
        <v/>
      </c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48"/>
      <c r="Y146" s="123">
        <f t="shared" si="52"/>
        <v>0</v>
      </c>
      <c r="Z146" s="123"/>
      <c r="AA146" s="123"/>
    </row>
    <row r="147" spans="1:27" ht="20.25" x14ac:dyDescent="0.25">
      <c r="A147" s="112" t="str">
        <f t="shared" si="53"/>
        <v/>
      </c>
      <c r="B147" s="149" t="str">
        <f t="shared" si="54"/>
        <v/>
      </c>
      <c r="C147" s="149"/>
      <c r="D147" s="149"/>
      <c r="E147" s="87" t="str">
        <f>IF(ISBLANK(C40),"",IF(AI40&gt;0,"Chyba "&amp;AI40&amp;": "&amp;VLOOKUP(AI40,DATA!$P$3:$AF$135,17,FALSE),VLOOKUP(AI40,DATA!$P$3:$AF$135,17,FALSE)))</f>
        <v/>
      </c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48"/>
      <c r="Y147" s="123">
        <f t="shared" si="52"/>
        <v>0</v>
      </c>
      <c r="Z147" s="123"/>
      <c r="AA147" s="123"/>
    </row>
    <row r="148" spans="1:27" ht="20.25" x14ac:dyDescent="0.25">
      <c r="A148" s="112" t="str">
        <f t="shared" si="53"/>
        <v/>
      </c>
      <c r="B148" s="149" t="str">
        <f t="shared" si="54"/>
        <v/>
      </c>
      <c r="C148" s="149"/>
      <c r="D148" s="149"/>
      <c r="E148" s="87" t="str">
        <f>IF(ISBLANK(C41),"",IF(AI41&gt;0,"Chyba "&amp;AI41&amp;": "&amp;VLOOKUP(AI41,DATA!$P$3:$AF$135,17,FALSE),VLOOKUP(AI41,DATA!$P$3:$AF$135,17,FALSE)))</f>
        <v/>
      </c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48"/>
      <c r="Y148" s="123">
        <f t="shared" si="52"/>
        <v>0</v>
      </c>
      <c r="Z148" s="123"/>
      <c r="AA148" s="123"/>
    </row>
    <row r="149" spans="1:27" ht="20.25" x14ac:dyDescent="0.25">
      <c r="A149" s="112" t="str">
        <f t="shared" ref="A149:A212" si="55">IF(ISBLANK(C42),"",IF(E149="OK","✔","✘"))</f>
        <v/>
      </c>
      <c r="B149" s="149" t="str">
        <f t="shared" ref="B149:B212" si="56">IF(ISBLANK(C42),"","Zastavení č. "&amp;B42)</f>
        <v/>
      </c>
      <c r="C149" s="149"/>
      <c r="D149" s="149"/>
      <c r="E149" s="87" t="str">
        <f>IF(ISBLANK(C42),"",IF(AI42&gt;0,"Chyba "&amp;AI42&amp;": "&amp;VLOOKUP(AI42,DATA!$P$3:$AF$135,17,FALSE),VLOOKUP(AI42,DATA!$P$3:$AF$135,17,FALSE)))</f>
        <v/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48"/>
      <c r="Y149" s="123">
        <f t="shared" si="52"/>
        <v>0</v>
      </c>
      <c r="Z149" s="123"/>
      <c r="AA149" s="123"/>
    </row>
    <row r="150" spans="1:27" ht="20.25" x14ac:dyDescent="0.25">
      <c r="A150" s="112" t="str">
        <f t="shared" si="55"/>
        <v/>
      </c>
      <c r="B150" s="149" t="str">
        <f t="shared" si="56"/>
        <v/>
      </c>
      <c r="C150" s="149"/>
      <c r="D150" s="149"/>
      <c r="E150" s="87" t="str">
        <f>IF(ISBLANK(C43),"",IF(AI43&gt;0,"Chyba "&amp;AI43&amp;": "&amp;VLOOKUP(AI43,DATA!$P$3:$AF$135,17,FALSE),VLOOKUP(AI43,DATA!$P$3:$AF$135,17,FALSE)))</f>
        <v/>
      </c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48"/>
      <c r="Y150" s="123">
        <f t="shared" si="52"/>
        <v>0</v>
      </c>
      <c r="Z150" s="123"/>
      <c r="AA150" s="123"/>
    </row>
    <row r="151" spans="1:27" ht="20.25" x14ac:dyDescent="0.25">
      <c r="A151" s="112" t="str">
        <f t="shared" si="55"/>
        <v/>
      </c>
      <c r="B151" s="149" t="str">
        <f t="shared" si="56"/>
        <v/>
      </c>
      <c r="C151" s="149"/>
      <c r="D151" s="149"/>
      <c r="E151" s="87" t="str">
        <f>IF(ISBLANK(C44),"",IF(AI44&gt;0,"Chyba "&amp;AI44&amp;": "&amp;VLOOKUP(AI44,DATA!$P$3:$AF$135,17,FALSE),VLOOKUP(AI44,DATA!$P$3:$AF$135,17,FALSE)))</f>
        <v/>
      </c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48"/>
      <c r="Y151" s="123">
        <f t="shared" si="52"/>
        <v>0</v>
      </c>
      <c r="Z151" s="123"/>
      <c r="AA151" s="123"/>
    </row>
    <row r="152" spans="1:27" ht="20.25" x14ac:dyDescent="0.25">
      <c r="A152" s="112" t="str">
        <f t="shared" si="55"/>
        <v/>
      </c>
      <c r="B152" s="149" t="str">
        <f t="shared" si="56"/>
        <v/>
      </c>
      <c r="C152" s="149"/>
      <c r="D152" s="149"/>
      <c r="E152" s="87" t="str">
        <f>IF(ISBLANK(C45),"",IF(AI45&gt;0,"Chyba "&amp;AI45&amp;": "&amp;VLOOKUP(AI45,DATA!$P$3:$AF$135,17,FALSE),VLOOKUP(AI45,DATA!$P$3:$AF$135,17,FALSE)))</f>
        <v/>
      </c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48"/>
      <c r="Y152" s="123">
        <f t="shared" si="52"/>
        <v>0</v>
      </c>
      <c r="Z152" s="123"/>
      <c r="AA152" s="123"/>
    </row>
    <row r="153" spans="1:27" ht="20.25" x14ac:dyDescent="0.25">
      <c r="A153" s="112" t="str">
        <f t="shared" si="55"/>
        <v/>
      </c>
      <c r="B153" s="149" t="str">
        <f t="shared" si="56"/>
        <v/>
      </c>
      <c r="C153" s="149"/>
      <c r="D153" s="149"/>
      <c r="E153" s="87" t="str">
        <f>IF(ISBLANK(C46),"",IF(AI46&gt;0,"Chyba "&amp;AI46&amp;": "&amp;VLOOKUP(AI46,DATA!$P$3:$AF$135,17,FALSE),VLOOKUP(AI46,DATA!$P$3:$AF$135,17,FALSE)))</f>
        <v/>
      </c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48"/>
      <c r="Y153" s="123">
        <f t="shared" si="52"/>
        <v>0</v>
      </c>
      <c r="Z153" s="123"/>
      <c r="AA153" s="123"/>
    </row>
    <row r="154" spans="1:27" ht="20.25" x14ac:dyDescent="0.25">
      <c r="A154" s="112" t="str">
        <f t="shared" si="55"/>
        <v/>
      </c>
      <c r="B154" s="149" t="str">
        <f t="shared" si="56"/>
        <v/>
      </c>
      <c r="C154" s="149"/>
      <c r="D154" s="149"/>
      <c r="E154" s="87" t="str">
        <f>IF(ISBLANK(C47),"",IF(AI47&gt;0,"Chyba "&amp;AI47&amp;": "&amp;VLOOKUP(AI47,DATA!$P$3:$AF$135,17,FALSE),VLOOKUP(AI47,DATA!$P$3:$AF$135,17,FALSE)))</f>
        <v/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48"/>
      <c r="Y154" s="123">
        <f t="shared" si="52"/>
        <v>0</v>
      </c>
      <c r="Z154" s="123"/>
      <c r="AA154" s="123"/>
    </row>
    <row r="155" spans="1:27" ht="20.25" x14ac:dyDescent="0.25">
      <c r="A155" s="112" t="str">
        <f t="shared" si="55"/>
        <v/>
      </c>
      <c r="B155" s="149" t="str">
        <f t="shared" si="56"/>
        <v/>
      </c>
      <c r="C155" s="149"/>
      <c r="D155" s="149"/>
      <c r="E155" s="87" t="str">
        <f>IF(ISBLANK(C48),"",IF(AI48&gt;0,"Chyba "&amp;AI48&amp;": "&amp;VLOOKUP(AI48,DATA!$P$3:$AF$135,17,FALSE),VLOOKUP(AI48,DATA!$P$3:$AF$135,17,FALSE)))</f>
        <v/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48"/>
      <c r="Y155" s="123">
        <f t="shared" si="52"/>
        <v>0</v>
      </c>
      <c r="Z155" s="123"/>
      <c r="AA155" s="123"/>
    </row>
    <row r="156" spans="1:27" ht="20.25" x14ac:dyDescent="0.25">
      <c r="A156" s="112" t="str">
        <f t="shared" si="55"/>
        <v/>
      </c>
      <c r="B156" s="149" t="str">
        <f t="shared" si="56"/>
        <v/>
      </c>
      <c r="C156" s="149"/>
      <c r="D156" s="149"/>
      <c r="E156" s="87" t="str">
        <f>IF(ISBLANK(C49),"",IF(AI49&gt;0,"Chyba "&amp;AI49&amp;": "&amp;VLOOKUP(AI49,DATA!$P$3:$AF$135,17,FALSE),VLOOKUP(AI49,DATA!$P$3:$AF$135,17,FALSE)))</f>
        <v/>
      </c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48"/>
      <c r="Y156" s="123">
        <f t="shared" si="52"/>
        <v>0</v>
      </c>
      <c r="Z156" s="123"/>
      <c r="AA156" s="123"/>
    </row>
    <row r="157" spans="1:27" ht="20.25" x14ac:dyDescent="0.25">
      <c r="A157" s="112" t="str">
        <f t="shared" si="55"/>
        <v/>
      </c>
      <c r="B157" s="149" t="str">
        <f t="shared" si="56"/>
        <v/>
      </c>
      <c r="C157" s="149"/>
      <c r="D157" s="149"/>
      <c r="E157" s="87" t="str">
        <f>IF(ISBLANK(C50),"",IF(AI50&gt;0,"Chyba "&amp;AI50&amp;": "&amp;VLOOKUP(AI50,DATA!$P$3:$AF$135,17,FALSE),VLOOKUP(AI50,DATA!$P$3:$AF$135,17,FALSE)))</f>
        <v/>
      </c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48"/>
      <c r="Y157" s="123">
        <f t="shared" si="52"/>
        <v>0</v>
      </c>
      <c r="Z157" s="123"/>
      <c r="AA157" s="123"/>
    </row>
    <row r="158" spans="1:27" ht="20.25" x14ac:dyDescent="0.25">
      <c r="A158" s="112" t="str">
        <f t="shared" si="55"/>
        <v/>
      </c>
      <c r="B158" s="149" t="str">
        <f t="shared" si="56"/>
        <v/>
      </c>
      <c r="C158" s="149"/>
      <c r="D158" s="149"/>
      <c r="E158" s="87" t="str">
        <f>IF(ISBLANK(C51),"",IF(AI51&gt;0,"Chyba "&amp;AI51&amp;": "&amp;VLOOKUP(AI51,DATA!$P$3:$AF$135,17,FALSE),VLOOKUP(AI51,DATA!$P$3:$AF$135,17,FALSE)))</f>
        <v/>
      </c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48"/>
      <c r="Y158" s="123">
        <f t="shared" si="52"/>
        <v>0</v>
      </c>
      <c r="Z158" s="123"/>
      <c r="AA158" s="123"/>
    </row>
    <row r="159" spans="1:27" ht="20.25" x14ac:dyDescent="0.25">
      <c r="A159" s="112" t="str">
        <f t="shared" si="55"/>
        <v/>
      </c>
      <c r="B159" s="149" t="str">
        <f t="shared" si="56"/>
        <v/>
      </c>
      <c r="C159" s="149"/>
      <c r="D159" s="149"/>
      <c r="E159" s="87" t="str">
        <f>IF(ISBLANK(C52),"",IF(AI52&gt;0,"Chyba "&amp;AI52&amp;": "&amp;VLOOKUP(AI52,DATA!$P$3:$AF$135,17,FALSE),VLOOKUP(AI52,DATA!$P$3:$AF$135,17,FALSE)))</f>
        <v/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48"/>
      <c r="Y159" s="123">
        <f t="shared" si="52"/>
        <v>0</v>
      </c>
      <c r="Z159" s="123"/>
      <c r="AA159" s="123"/>
    </row>
    <row r="160" spans="1:27" ht="20.25" x14ac:dyDescent="0.25">
      <c r="A160" s="112" t="str">
        <f t="shared" si="55"/>
        <v/>
      </c>
      <c r="B160" s="149" t="str">
        <f t="shared" si="56"/>
        <v/>
      </c>
      <c r="C160" s="149"/>
      <c r="D160" s="149"/>
      <c r="E160" s="87" t="str">
        <f>IF(ISBLANK(C53),"",IF(AI53&gt;0,"Chyba "&amp;AI53&amp;": "&amp;VLOOKUP(AI53,DATA!$P$3:$AF$135,17,FALSE),VLOOKUP(AI53,DATA!$P$3:$AF$135,17,FALSE)))</f>
        <v/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48"/>
      <c r="Y160" s="123">
        <f t="shared" si="52"/>
        <v>0</v>
      </c>
      <c r="Z160" s="123"/>
      <c r="AA160" s="123"/>
    </row>
    <row r="161" spans="1:27" ht="20.25" x14ac:dyDescent="0.25">
      <c r="A161" s="112" t="str">
        <f t="shared" si="55"/>
        <v/>
      </c>
      <c r="B161" s="149" t="str">
        <f t="shared" si="56"/>
        <v/>
      </c>
      <c r="C161" s="149"/>
      <c r="D161" s="149"/>
      <c r="E161" s="87" t="str">
        <f>IF(ISBLANK(C54),"",IF(AI54&gt;0,"Chyba "&amp;AI54&amp;": "&amp;VLOOKUP(AI54,DATA!$P$3:$AF$135,17,FALSE),VLOOKUP(AI54,DATA!$P$3:$AF$135,17,FALSE)))</f>
        <v/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48"/>
      <c r="Y161" s="123">
        <f t="shared" si="52"/>
        <v>0</v>
      </c>
      <c r="Z161" s="123"/>
      <c r="AA161" s="123"/>
    </row>
    <row r="162" spans="1:27" ht="20.25" x14ac:dyDescent="0.25">
      <c r="A162" s="112" t="str">
        <f t="shared" si="55"/>
        <v/>
      </c>
      <c r="B162" s="149" t="str">
        <f t="shared" si="56"/>
        <v/>
      </c>
      <c r="C162" s="149"/>
      <c r="D162" s="149"/>
      <c r="E162" s="87" t="str">
        <f>IF(ISBLANK(C55),"",IF(AI55&gt;0,"Chyba "&amp;AI55&amp;": "&amp;VLOOKUP(AI55,DATA!$P$3:$AF$135,17,FALSE),VLOOKUP(AI55,DATA!$P$3:$AF$135,17,FALSE)))</f>
        <v/>
      </c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8"/>
      <c r="Y162" s="123">
        <f t="shared" si="52"/>
        <v>0</v>
      </c>
      <c r="Z162" s="123"/>
      <c r="AA162" s="123"/>
    </row>
    <row r="163" spans="1:27" ht="20.25" x14ac:dyDescent="0.25">
      <c r="A163" s="112" t="str">
        <f t="shared" si="55"/>
        <v/>
      </c>
      <c r="B163" s="149" t="str">
        <f t="shared" si="56"/>
        <v/>
      </c>
      <c r="C163" s="149"/>
      <c r="D163" s="149"/>
      <c r="E163" s="87" t="str">
        <f>IF(ISBLANK(C56),"",IF(AI56&gt;0,"Chyba "&amp;AI56&amp;": "&amp;VLOOKUP(AI56,DATA!$P$3:$AF$135,17,FALSE),VLOOKUP(AI56,DATA!$P$3:$AF$135,17,FALSE)))</f>
        <v/>
      </c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48"/>
      <c r="Y163" s="123">
        <f t="shared" si="52"/>
        <v>0</v>
      </c>
      <c r="Z163" s="123"/>
      <c r="AA163" s="123"/>
    </row>
    <row r="164" spans="1:27" ht="20.25" x14ac:dyDescent="0.25">
      <c r="A164" s="112" t="str">
        <f t="shared" si="55"/>
        <v/>
      </c>
      <c r="B164" s="149" t="str">
        <f t="shared" si="56"/>
        <v/>
      </c>
      <c r="C164" s="149"/>
      <c r="D164" s="149"/>
      <c r="E164" s="87" t="str">
        <f>IF(ISBLANK(C57),"",IF(AI57&gt;0,"Chyba "&amp;AI57&amp;": "&amp;VLOOKUP(AI57,DATA!$P$3:$AF$135,17,FALSE),VLOOKUP(AI57,DATA!$P$3:$AF$135,17,FALSE)))</f>
        <v/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48"/>
      <c r="Y164" s="123">
        <f t="shared" si="52"/>
        <v>0</v>
      </c>
      <c r="Z164" s="123"/>
      <c r="AA164" s="123"/>
    </row>
    <row r="165" spans="1:27" ht="20.25" x14ac:dyDescent="0.25">
      <c r="A165" s="112" t="str">
        <f t="shared" si="55"/>
        <v/>
      </c>
      <c r="B165" s="149" t="str">
        <f t="shared" si="56"/>
        <v/>
      </c>
      <c r="C165" s="149"/>
      <c r="D165" s="149"/>
      <c r="E165" s="87" t="str">
        <f>IF(ISBLANK(C58),"",IF(AI58&gt;0,"Chyba "&amp;AI58&amp;": "&amp;VLOOKUP(AI58,DATA!$P$3:$AF$135,17,FALSE),VLOOKUP(AI58,DATA!$P$3:$AF$135,17,FALSE)))</f>
        <v/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48"/>
      <c r="Y165" s="123">
        <f t="shared" si="52"/>
        <v>0</v>
      </c>
      <c r="Z165" s="123"/>
      <c r="AA165" s="123"/>
    </row>
    <row r="166" spans="1:27" ht="20.25" x14ac:dyDescent="0.25">
      <c r="A166" s="112" t="str">
        <f t="shared" si="55"/>
        <v/>
      </c>
      <c r="B166" s="149" t="str">
        <f t="shared" si="56"/>
        <v/>
      </c>
      <c r="C166" s="149"/>
      <c r="D166" s="149"/>
      <c r="E166" s="87" t="str">
        <f>IF(ISBLANK(C59),"",IF(AI59&gt;0,"Chyba "&amp;AI59&amp;": "&amp;VLOOKUP(AI59,DATA!$P$3:$AF$135,17,FALSE),VLOOKUP(AI59,DATA!$P$3:$AF$135,17,FALSE)))</f>
        <v/>
      </c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48"/>
      <c r="Y166" s="123">
        <f t="shared" si="52"/>
        <v>0</v>
      </c>
      <c r="Z166" s="123"/>
      <c r="AA166" s="123"/>
    </row>
    <row r="167" spans="1:27" ht="20.25" x14ac:dyDescent="0.25">
      <c r="A167" s="112" t="str">
        <f t="shared" si="55"/>
        <v/>
      </c>
      <c r="B167" s="149" t="str">
        <f t="shared" si="56"/>
        <v/>
      </c>
      <c r="C167" s="149"/>
      <c r="D167" s="149"/>
      <c r="E167" s="87" t="str">
        <f>IF(ISBLANK(C60),"",IF(AI60&gt;0,"Chyba "&amp;AI60&amp;": "&amp;VLOOKUP(AI60,DATA!$P$3:$AF$135,17,FALSE),VLOOKUP(AI60,DATA!$P$3:$AF$135,17,FALSE)))</f>
        <v/>
      </c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48"/>
      <c r="Y167" s="123">
        <f t="shared" si="52"/>
        <v>0</v>
      </c>
      <c r="Z167" s="123"/>
      <c r="AA167" s="123"/>
    </row>
    <row r="168" spans="1:27" ht="20.25" x14ac:dyDescent="0.25">
      <c r="A168" s="112" t="str">
        <f t="shared" si="55"/>
        <v/>
      </c>
      <c r="B168" s="149" t="str">
        <f t="shared" si="56"/>
        <v/>
      </c>
      <c r="C168" s="149"/>
      <c r="D168" s="149"/>
      <c r="E168" s="87" t="str">
        <f>IF(ISBLANK(C61),"",IF(AI61&gt;0,"Chyba "&amp;AI61&amp;": "&amp;VLOOKUP(AI61,DATA!$P$3:$AF$135,17,FALSE),VLOOKUP(AI61,DATA!$P$3:$AF$135,17,FALSE)))</f>
        <v/>
      </c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48"/>
      <c r="Y168" s="123">
        <f t="shared" si="52"/>
        <v>0</v>
      </c>
      <c r="Z168" s="123"/>
      <c r="AA168" s="123"/>
    </row>
    <row r="169" spans="1:27" ht="20.25" x14ac:dyDescent="0.25">
      <c r="A169" s="112" t="str">
        <f t="shared" si="55"/>
        <v/>
      </c>
      <c r="B169" s="149" t="str">
        <f t="shared" si="56"/>
        <v/>
      </c>
      <c r="C169" s="149"/>
      <c r="D169" s="149"/>
      <c r="E169" s="87" t="str">
        <f>IF(ISBLANK(C62),"",IF(AI62&gt;0,"Chyba "&amp;AI62&amp;": "&amp;VLOOKUP(AI62,DATA!$P$3:$AF$135,17,FALSE),VLOOKUP(AI62,DATA!$P$3:$AF$135,17,FALSE)))</f>
        <v/>
      </c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48"/>
      <c r="Y169" s="123">
        <f t="shared" si="52"/>
        <v>0</v>
      </c>
      <c r="Z169" s="123"/>
      <c r="AA169" s="123"/>
    </row>
    <row r="170" spans="1:27" ht="20.25" x14ac:dyDescent="0.25">
      <c r="A170" s="112" t="str">
        <f t="shared" si="55"/>
        <v/>
      </c>
      <c r="B170" s="149" t="str">
        <f t="shared" si="56"/>
        <v/>
      </c>
      <c r="C170" s="149"/>
      <c r="D170" s="149"/>
      <c r="E170" s="87" t="str">
        <f>IF(ISBLANK(C63),"",IF(AI63&gt;0,"Chyba "&amp;AI63&amp;": "&amp;VLOOKUP(AI63,DATA!$P$3:$AF$135,17,FALSE),VLOOKUP(AI63,DATA!$P$3:$AF$135,17,FALSE)))</f>
        <v/>
      </c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48"/>
      <c r="Y170" s="123">
        <f t="shared" si="52"/>
        <v>0</v>
      </c>
      <c r="Z170" s="123"/>
      <c r="AA170" s="123"/>
    </row>
    <row r="171" spans="1:27" ht="20.25" x14ac:dyDescent="0.25">
      <c r="A171" s="112" t="str">
        <f t="shared" si="55"/>
        <v/>
      </c>
      <c r="B171" s="149" t="str">
        <f t="shared" si="56"/>
        <v/>
      </c>
      <c r="C171" s="149"/>
      <c r="D171" s="149"/>
      <c r="E171" s="87" t="str">
        <f>IF(ISBLANK(C64),"",IF(AI64&gt;0,"Chyba "&amp;AI64&amp;": "&amp;VLOOKUP(AI64,DATA!$P$3:$AF$135,17,FALSE),VLOOKUP(AI64,DATA!$P$3:$AF$135,17,FALSE)))</f>
        <v/>
      </c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48"/>
      <c r="Y171" s="123">
        <f t="shared" si="52"/>
        <v>0</v>
      </c>
      <c r="Z171" s="123"/>
      <c r="AA171" s="123"/>
    </row>
    <row r="172" spans="1:27" ht="20.25" x14ac:dyDescent="0.25">
      <c r="A172" s="112" t="str">
        <f t="shared" si="55"/>
        <v/>
      </c>
      <c r="B172" s="149" t="str">
        <f t="shared" si="56"/>
        <v/>
      </c>
      <c r="C172" s="149"/>
      <c r="D172" s="149"/>
      <c r="E172" s="87" t="str">
        <f>IF(ISBLANK(C65),"",IF(AI65&gt;0,"Chyba "&amp;AI65&amp;": "&amp;VLOOKUP(AI65,DATA!$P$3:$AF$135,17,FALSE),VLOOKUP(AI65,DATA!$P$3:$AF$135,17,FALSE)))</f>
        <v/>
      </c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48"/>
      <c r="Y172" s="123">
        <f t="shared" si="52"/>
        <v>0</v>
      </c>
      <c r="Z172" s="123"/>
      <c r="AA172" s="123"/>
    </row>
    <row r="173" spans="1:27" ht="20.25" x14ac:dyDescent="0.25">
      <c r="A173" s="112" t="str">
        <f t="shared" si="55"/>
        <v/>
      </c>
      <c r="B173" s="149" t="str">
        <f t="shared" si="56"/>
        <v/>
      </c>
      <c r="C173" s="149"/>
      <c r="D173" s="149"/>
      <c r="E173" s="87" t="str">
        <f>IF(ISBLANK(C66),"",IF(AI66&gt;0,"Chyba "&amp;AI66&amp;": "&amp;VLOOKUP(AI66,DATA!$P$3:$AF$135,17,FALSE),VLOOKUP(AI66,DATA!$P$3:$AF$135,17,FALSE)))</f>
        <v/>
      </c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48"/>
      <c r="Y173" s="123">
        <f t="shared" si="52"/>
        <v>0</v>
      </c>
      <c r="Z173" s="123"/>
      <c r="AA173" s="123"/>
    </row>
    <row r="174" spans="1:27" ht="20.25" x14ac:dyDescent="0.25">
      <c r="A174" s="112" t="str">
        <f t="shared" si="55"/>
        <v/>
      </c>
      <c r="B174" s="149" t="str">
        <f t="shared" si="56"/>
        <v/>
      </c>
      <c r="C174" s="149"/>
      <c r="D174" s="149"/>
      <c r="E174" s="87" t="str">
        <f>IF(ISBLANK(C67),"",IF(AI67&gt;0,"Chyba "&amp;AI67&amp;": "&amp;VLOOKUP(AI67,DATA!$P$3:$AF$135,17,FALSE),VLOOKUP(AI67,DATA!$P$3:$AF$135,17,FALSE)))</f>
        <v/>
      </c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48"/>
      <c r="Y174" s="123">
        <f t="shared" si="52"/>
        <v>0</v>
      </c>
      <c r="Z174" s="123"/>
      <c r="AA174" s="123"/>
    </row>
    <row r="175" spans="1:27" ht="20.25" x14ac:dyDescent="0.25">
      <c r="A175" s="112" t="str">
        <f t="shared" si="55"/>
        <v/>
      </c>
      <c r="B175" s="149" t="str">
        <f t="shared" si="56"/>
        <v/>
      </c>
      <c r="C175" s="149"/>
      <c r="D175" s="149"/>
      <c r="E175" s="87" t="str">
        <f>IF(ISBLANK(C68),"",IF(AI68&gt;0,"Chyba "&amp;AI68&amp;": "&amp;VLOOKUP(AI68,DATA!$P$3:$AF$135,17,FALSE),VLOOKUP(AI68,DATA!$P$3:$AF$135,17,FALSE)))</f>
        <v/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48"/>
      <c r="Y175" s="123">
        <f t="shared" si="52"/>
        <v>0</v>
      </c>
      <c r="Z175" s="123"/>
      <c r="AA175" s="123"/>
    </row>
    <row r="176" spans="1:27" ht="20.25" x14ac:dyDescent="0.25">
      <c r="A176" s="112" t="str">
        <f t="shared" si="55"/>
        <v/>
      </c>
      <c r="B176" s="149" t="str">
        <f t="shared" si="56"/>
        <v/>
      </c>
      <c r="C176" s="149"/>
      <c r="D176" s="149"/>
      <c r="E176" s="87" t="str">
        <f>IF(ISBLANK(C69),"",IF(AI69&gt;0,"Chyba "&amp;AI69&amp;": "&amp;VLOOKUP(AI69,DATA!$P$3:$AF$135,17,FALSE),VLOOKUP(AI69,DATA!$P$3:$AF$135,17,FALSE)))</f>
        <v/>
      </c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48"/>
      <c r="Y176" s="123">
        <f t="shared" si="52"/>
        <v>0</v>
      </c>
      <c r="Z176" s="123"/>
      <c r="AA176" s="123"/>
    </row>
    <row r="177" spans="1:27" ht="20.25" x14ac:dyDescent="0.25">
      <c r="A177" s="112" t="str">
        <f t="shared" si="55"/>
        <v/>
      </c>
      <c r="B177" s="149" t="str">
        <f t="shared" si="56"/>
        <v/>
      </c>
      <c r="C177" s="149"/>
      <c r="D177" s="149"/>
      <c r="E177" s="87" t="str">
        <f>IF(ISBLANK(C70),"",IF(AI70&gt;0,"Chyba "&amp;AI70&amp;": "&amp;VLOOKUP(AI70,DATA!$P$3:$AF$135,17,FALSE),VLOOKUP(AI70,DATA!$P$3:$AF$135,17,FALSE)))</f>
        <v/>
      </c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48"/>
      <c r="Y177" s="123">
        <f t="shared" si="52"/>
        <v>0</v>
      </c>
      <c r="Z177" s="123"/>
      <c r="AA177" s="123"/>
    </row>
    <row r="178" spans="1:27" ht="20.25" x14ac:dyDescent="0.25">
      <c r="A178" s="112" t="str">
        <f t="shared" si="55"/>
        <v/>
      </c>
      <c r="B178" s="149" t="str">
        <f t="shared" si="56"/>
        <v/>
      </c>
      <c r="C178" s="149"/>
      <c r="D178" s="149"/>
      <c r="E178" s="87" t="str">
        <f>IF(ISBLANK(C71),"",IF(AI71&gt;0,"Chyba "&amp;AI71&amp;": "&amp;VLOOKUP(AI71,DATA!$P$3:$AF$135,17,FALSE),VLOOKUP(AI71,DATA!$P$3:$AF$135,17,FALSE)))</f>
        <v/>
      </c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48"/>
      <c r="Y178" s="123">
        <f t="shared" si="52"/>
        <v>0</v>
      </c>
      <c r="Z178" s="123"/>
      <c r="AA178" s="123"/>
    </row>
    <row r="179" spans="1:27" ht="20.25" x14ac:dyDescent="0.25">
      <c r="A179" s="112" t="str">
        <f t="shared" si="55"/>
        <v/>
      </c>
      <c r="B179" s="149" t="str">
        <f t="shared" si="56"/>
        <v/>
      </c>
      <c r="C179" s="149"/>
      <c r="D179" s="149"/>
      <c r="E179" s="87" t="str">
        <f>IF(ISBLANK(C72),"",IF(AI72&gt;0,"Chyba "&amp;AI72&amp;": "&amp;VLOOKUP(AI72,DATA!$P$3:$AF$135,17,FALSE),VLOOKUP(AI72,DATA!$P$3:$AF$135,17,FALSE)))</f>
        <v/>
      </c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48"/>
      <c r="Y179" s="123">
        <f t="shared" si="52"/>
        <v>0</v>
      </c>
      <c r="Z179" s="123"/>
      <c r="AA179" s="123"/>
    </row>
    <row r="180" spans="1:27" ht="20.25" x14ac:dyDescent="0.25">
      <c r="A180" s="112" t="str">
        <f t="shared" si="55"/>
        <v/>
      </c>
      <c r="B180" s="149" t="str">
        <f t="shared" si="56"/>
        <v/>
      </c>
      <c r="C180" s="149"/>
      <c r="D180" s="149"/>
      <c r="E180" s="87" t="str">
        <f>IF(ISBLANK(C73),"",IF(AI73&gt;0,"Chyba "&amp;AI73&amp;": "&amp;VLOOKUP(AI73,DATA!$P$3:$AF$135,17,FALSE),VLOOKUP(AI73,DATA!$P$3:$AF$135,17,FALSE)))</f>
        <v/>
      </c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48"/>
      <c r="Y180" s="123">
        <f t="shared" si="52"/>
        <v>0</v>
      </c>
      <c r="Z180" s="123"/>
      <c r="AA180" s="123"/>
    </row>
    <row r="181" spans="1:27" ht="20.25" x14ac:dyDescent="0.25">
      <c r="A181" s="112" t="str">
        <f t="shared" si="55"/>
        <v/>
      </c>
      <c r="B181" s="149" t="str">
        <f t="shared" si="56"/>
        <v/>
      </c>
      <c r="C181" s="149"/>
      <c r="D181" s="149"/>
      <c r="E181" s="87" t="str">
        <f>IF(ISBLANK(C74),"",IF(AI74&gt;0,"Chyba "&amp;AI74&amp;": "&amp;VLOOKUP(AI74,DATA!$P$3:$AF$135,17,FALSE),VLOOKUP(AI74,DATA!$P$3:$AF$135,17,FALSE)))</f>
        <v/>
      </c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48"/>
      <c r="Y181" s="123">
        <f t="shared" si="52"/>
        <v>0</v>
      </c>
      <c r="Z181" s="123"/>
      <c r="AA181" s="123"/>
    </row>
    <row r="182" spans="1:27" ht="20.25" x14ac:dyDescent="0.25">
      <c r="A182" s="112" t="str">
        <f t="shared" si="55"/>
        <v/>
      </c>
      <c r="B182" s="149" t="str">
        <f t="shared" si="56"/>
        <v/>
      </c>
      <c r="C182" s="149"/>
      <c r="D182" s="149"/>
      <c r="E182" s="87" t="str">
        <f>IF(ISBLANK(C75),"",IF(AI75&gt;0,"Chyba "&amp;AI75&amp;": "&amp;VLOOKUP(AI75,DATA!$P$3:$AF$135,17,FALSE),VLOOKUP(AI75,DATA!$P$3:$AF$135,17,FALSE)))</f>
        <v/>
      </c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48"/>
      <c r="Y182" s="123">
        <f t="shared" si="52"/>
        <v>0</v>
      </c>
      <c r="Z182" s="123"/>
      <c r="AA182" s="123"/>
    </row>
    <row r="183" spans="1:27" ht="20.25" x14ac:dyDescent="0.25">
      <c r="A183" s="112" t="str">
        <f t="shared" si="55"/>
        <v/>
      </c>
      <c r="B183" s="149" t="str">
        <f t="shared" si="56"/>
        <v/>
      </c>
      <c r="C183" s="149"/>
      <c r="D183" s="149"/>
      <c r="E183" s="87" t="str">
        <f>IF(ISBLANK(C76),"",IF(AI76&gt;0,"Chyba "&amp;AI76&amp;": "&amp;VLOOKUP(AI76,DATA!$P$3:$AF$135,17,FALSE),VLOOKUP(AI76,DATA!$P$3:$AF$135,17,FALSE)))</f>
        <v/>
      </c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48"/>
      <c r="Y183" s="123">
        <f t="shared" si="52"/>
        <v>0</v>
      </c>
      <c r="Z183" s="123"/>
      <c r="AA183" s="123"/>
    </row>
    <row r="184" spans="1:27" ht="20.25" x14ac:dyDescent="0.25">
      <c r="A184" s="112" t="str">
        <f t="shared" si="55"/>
        <v/>
      </c>
      <c r="B184" s="149" t="str">
        <f t="shared" si="56"/>
        <v/>
      </c>
      <c r="C184" s="149"/>
      <c r="D184" s="149"/>
      <c r="E184" s="87" t="str">
        <f>IF(ISBLANK(C77),"",IF(AI77&gt;0,"Chyba "&amp;AI77&amp;": "&amp;VLOOKUP(AI77,DATA!$P$3:$AF$135,17,FALSE),VLOOKUP(AI77,DATA!$P$3:$AF$135,17,FALSE)))</f>
        <v/>
      </c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48"/>
      <c r="Y184" s="123">
        <f t="shared" si="52"/>
        <v>0</v>
      </c>
      <c r="Z184" s="123"/>
      <c r="AA184" s="123"/>
    </row>
    <row r="185" spans="1:27" ht="20.25" x14ac:dyDescent="0.25">
      <c r="A185" s="112" t="str">
        <f t="shared" si="55"/>
        <v/>
      </c>
      <c r="B185" s="149" t="str">
        <f t="shared" si="56"/>
        <v/>
      </c>
      <c r="C185" s="149"/>
      <c r="D185" s="149"/>
      <c r="E185" s="87" t="str">
        <f>IF(ISBLANK(C78),"",IF(AI78&gt;0,"Chyba "&amp;AI78&amp;": "&amp;VLOOKUP(AI78,DATA!$P$3:$AF$135,17,FALSE),VLOOKUP(AI78,DATA!$P$3:$AF$135,17,FALSE)))</f>
        <v/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48"/>
      <c r="Y185" s="123">
        <f t="shared" si="52"/>
        <v>0</v>
      </c>
      <c r="Z185" s="123"/>
      <c r="AA185" s="123"/>
    </row>
    <row r="186" spans="1:27" ht="20.25" x14ac:dyDescent="0.25">
      <c r="A186" s="112" t="str">
        <f t="shared" si="55"/>
        <v/>
      </c>
      <c r="B186" s="149" t="str">
        <f t="shared" si="56"/>
        <v/>
      </c>
      <c r="C186" s="149"/>
      <c r="D186" s="149"/>
      <c r="E186" s="87" t="str">
        <f>IF(ISBLANK(C79),"",IF(AI79&gt;0,"Chyba "&amp;AI79&amp;": "&amp;VLOOKUP(AI79,DATA!$P$3:$AF$135,17,FALSE),VLOOKUP(AI79,DATA!$P$3:$AF$135,17,FALSE)))</f>
        <v/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48"/>
      <c r="Y186" s="123">
        <f t="shared" si="52"/>
        <v>0</v>
      </c>
      <c r="Z186" s="123"/>
      <c r="AA186" s="123"/>
    </row>
    <row r="187" spans="1:27" ht="20.25" x14ac:dyDescent="0.25">
      <c r="A187" s="112" t="str">
        <f t="shared" si="55"/>
        <v/>
      </c>
      <c r="B187" s="149" t="str">
        <f t="shared" si="56"/>
        <v/>
      </c>
      <c r="C187" s="149"/>
      <c r="D187" s="149"/>
      <c r="E187" s="87" t="str">
        <f>IF(ISBLANK(C80),"",IF(AI80&gt;0,"Chyba "&amp;AI80&amp;": "&amp;VLOOKUP(AI80,DATA!$P$3:$AF$135,17,FALSE),VLOOKUP(AI80,DATA!$P$3:$AF$135,17,FALSE)))</f>
        <v/>
      </c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48"/>
      <c r="Y187" s="123">
        <f t="shared" si="52"/>
        <v>0</v>
      </c>
      <c r="Z187" s="123"/>
      <c r="AA187" s="123"/>
    </row>
    <row r="188" spans="1:27" ht="20.25" x14ac:dyDescent="0.25">
      <c r="A188" s="112" t="str">
        <f t="shared" si="55"/>
        <v/>
      </c>
      <c r="B188" s="149" t="str">
        <f t="shared" si="56"/>
        <v/>
      </c>
      <c r="C188" s="149"/>
      <c r="D188" s="149"/>
      <c r="E188" s="87" t="str">
        <f>IF(ISBLANK(C81),"",IF(AI81&gt;0,"Chyba "&amp;AI81&amp;": "&amp;VLOOKUP(AI81,DATA!$P$3:$AF$135,17,FALSE),VLOOKUP(AI81,DATA!$P$3:$AF$135,17,FALSE)))</f>
        <v/>
      </c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8"/>
      <c r="Y188" s="123">
        <f t="shared" si="52"/>
        <v>0</v>
      </c>
      <c r="Z188" s="123"/>
      <c r="AA188" s="123"/>
    </row>
    <row r="189" spans="1:27" ht="20.25" x14ac:dyDescent="0.25">
      <c r="A189" s="112" t="str">
        <f t="shared" si="55"/>
        <v/>
      </c>
      <c r="B189" s="149" t="str">
        <f t="shared" si="56"/>
        <v/>
      </c>
      <c r="C189" s="149"/>
      <c r="D189" s="149"/>
      <c r="E189" s="87" t="str">
        <f>IF(ISBLANK(C82),"",IF(AI82&gt;0,"Chyba "&amp;AI82&amp;": "&amp;VLOOKUP(AI82,DATA!$P$3:$AF$135,17,FALSE),VLOOKUP(AI82,DATA!$P$3:$AF$135,17,FALSE)))</f>
        <v/>
      </c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48"/>
      <c r="Y189" s="123">
        <f t="shared" si="52"/>
        <v>0</v>
      </c>
      <c r="Z189" s="123"/>
      <c r="AA189" s="123"/>
    </row>
    <row r="190" spans="1:27" ht="20.25" x14ac:dyDescent="0.25">
      <c r="A190" s="112" t="str">
        <f t="shared" si="55"/>
        <v/>
      </c>
      <c r="B190" s="149" t="str">
        <f t="shared" si="56"/>
        <v/>
      </c>
      <c r="C190" s="149"/>
      <c r="D190" s="149"/>
      <c r="E190" s="87" t="str">
        <f>IF(ISBLANK(C83),"",IF(AI83&gt;0,"Chyba "&amp;AI83&amp;": "&amp;VLOOKUP(AI83,DATA!$P$3:$AF$135,17,FALSE),VLOOKUP(AI83,DATA!$P$3:$AF$135,17,FALSE)))</f>
        <v/>
      </c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48"/>
      <c r="Y190" s="123">
        <f t="shared" si="52"/>
        <v>0</v>
      </c>
      <c r="Z190" s="123"/>
      <c r="AA190" s="123"/>
    </row>
    <row r="191" spans="1:27" ht="20.25" x14ac:dyDescent="0.25">
      <c r="A191" s="112" t="str">
        <f t="shared" si="55"/>
        <v/>
      </c>
      <c r="B191" s="149" t="str">
        <f t="shared" si="56"/>
        <v/>
      </c>
      <c r="C191" s="149"/>
      <c r="D191" s="149"/>
      <c r="E191" s="87" t="str">
        <f>IF(ISBLANK(C84),"",IF(AI84&gt;0,"Chyba "&amp;AI84&amp;": "&amp;VLOOKUP(AI84,DATA!$P$3:$AF$135,17,FALSE),VLOOKUP(AI84,DATA!$P$3:$AF$135,17,FALSE)))</f>
        <v/>
      </c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48"/>
      <c r="Y191" s="123">
        <f t="shared" si="52"/>
        <v>0</v>
      </c>
      <c r="Z191" s="123"/>
      <c r="AA191" s="123"/>
    </row>
    <row r="192" spans="1:27" ht="20.25" x14ac:dyDescent="0.25">
      <c r="A192" s="112" t="str">
        <f t="shared" si="55"/>
        <v/>
      </c>
      <c r="B192" s="149" t="str">
        <f t="shared" si="56"/>
        <v/>
      </c>
      <c r="C192" s="149"/>
      <c r="D192" s="149"/>
      <c r="E192" s="87" t="str">
        <f>IF(ISBLANK(C85),"",IF(AI85&gt;0,"Chyba "&amp;AI85&amp;": "&amp;VLOOKUP(AI85,DATA!$P$3:$AF$135,17,FALSE),VLOOKUP(AI85,DATA!$P$3:$AF$135,17,FALSE)))</f>
        <v/>
      </c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48"/>
      <c r="Y192" s="123">
        <f t="shared" si="52"/>
        <v>0</v>
      </c>
      <c r="Z192" s="123"/>
      <c r="AA192" s="123"/>
    </row>
    <row r="193" spans="1:27" ht="20.25" x14ac:dyDescent="0.25">
      <c r="A193" s="112" t="str">
        <f t="shared" si="55"/>
        <v/>
      </c>
      <c r="B193" s="149" t="str">
        <f t="shared" si="56"/>
        <v/>
      </c>
      <c r="C193" s="149"/>
      <c r="D193" s="149"/>
      <c r="E193" s="87" t="str">
        <f>IF(ISBLANK(C86),"",IF(AI86&gt;0,"Chyba "&amp;AI86&amp;": "&amp;VLOOKUP(AI86,DATA!$P$3:$AF$135,17,FALSE),VLOOKUP(AI86,DATA!$P$3:$AF$135,17,FALSE)))</f>
        <v/>
      </c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48"/>
      <c r="Y193" s="123">
        <f t="shared" si="52"/>
        <v>0</v>
      </c>
      <c r="Z193" s="123"/>
      <c r="AA193" s="123"/>
    </row>
    <row r="194" spans="1:27" ht="20.25" x14ac:dyDescent="0.25">
      <c r="A194" s="112" t="str">
        <f t="shared" si="55"/>
        <v/>
      </c>
      <c r="B194" s="149" t="str">
        <f t="shared" si="56"/>
        <v/>
      </c>
      <c r="C194" s="149"/>
      <c r="D194" s="149"/>
      <c r="E194" s="87" t="str">
        <f>IF(ISBLANK(C87),"",IF(AI87&gt;0,"Chyba "&amp;AI87&amp;": "&amp;VLOOKUP(AI87,DATA!$P$3:$AF$135,17,FALSE),VLOOKUP(AI87,DATA!$P$3:$AF$135,17,FALSE)))</f>
        <v/>
      </c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48"/>
      <c r="Y194" s="123">
        <f t="shared" si="52"/>
        <v>0</v>
      </c>
      <c r="Z194" s="123"/>
      <c r="AA194" s="123"/>
    </row>
    <row r="195" spans="1:27" ht="20.25" x14ac:dyDescent="0.25">
      <c r="A195" s="112" t="str">
        <f t="shared" si="55"/>
        <v/>
      </c>
      <c r="B195" s="149" t="str">
        <f t="shared" si="56"/>
        <v/>
      </c>
      <c r="C195" s="149"/>
      <c r="D195" s="149"/>
      <c r="E195" s="87" t="str">
        <f>IF(ISBLANK(C88),"",IF(AI88&gt;0,"Chyba "&amp;AI88&amp;": "&amp;VLOOKUP(AI88,DATA!$P$3:$AF$135,17,FALSE),VLOOKUP(AI88,DATA!$P$3:$AF$135,17,FALSE)))</f>
        <v/>
      </c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48"/>
      <c r="Y195" s="123">
        <f t="shared" si="52"/>
        <v>0</v>
      </c>
      <c r="Z195" s="123"/>
      <c r="AA195" s="123"/>
    </row>
    <row r="196" spans="1:27" ht="20.25" x14ac:dyDescent="0.25">
      <c r="A196" s="112" t="str">
        <f t="shared" si="55"/>
        <v/>
      </c>
      <c r="B196" s="149" t="str">
        <f t="shared" si="56"/>
        <v/>
      </c>
      <c r="C196" s="149"/>
      <c r="D196" s="149"/>
      <c r="E196" s="87" t="str">
        <f>IF(ISBLANK(C89),"",IF(AI89&gt;0,"Chyba "&amp;AI89&amp;": "&amp;VLOOKUP(AI89,DATA!$P$3:$AF$135,17,FALSE),VLOOKUP(AI89,DATA!$P$3:$AF$135,17,FALSE)))</f>
        <v/>
      </c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48"/>
      <c r="Y196" s="123">
        <f t="shared" si="52"/>
        <v>0</v>
      </c>
      <c r="Z196" s="123"/>
      <c r="AA196" s="123"/>
    </row>
    <row r="197" spans="1:27" ht="20.25" x14ac:dyDescent="0.25">
      <c r="A197" s="112" t="str">
        <f t="shared" si="55"/>
        <v/>
      </c>
      <c r="B197" s="149" t="str">
        <f t="shared" si="56"/>
        <v/>
      </c>
      <c r="C197" s="149"/>
      <c r="D197" s="149"/>
      <c r="E197" s="87" t="str">
        <f>IF(ISBLANK(C90),"",IF(AI90&gt;0,"Chyba "&amp;AI90&amp;": "&amp;VLOOKUP(AI90,DATA!$P$3:$AF$135,17,FALSE),VLOOKUP(AI90,DATA!$P$3:$AF$135,17,FALSE)))</f>
        <v/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48"/>
      <c r="Y197" s="123">
        <f t="shared" ref="Y197:Y232" si="57">IF(B197="",0,ROW(B197))</f>
        <v>0</v>
      </c>
      <c r="Z197" s="123"/>
      <c r="AA197" s="123"/>
    </row>
    <row r="198" spans="1:27" ht="20.25" x14ac:dyDescent="0.25">
      <c r="A198" s="112" t="str">
        <f t="shared" si="55"/>
        <v/>
      </c>
      <c r="B198" s="149" t="str">
        <f t="shared" si="56"/>
        <v/>
      </c>
      <c r="C198" s="149"/>
      <c r="D198" s="149"/>
      <c r="E198" s="87" t="str">
        <f>IF(ISBLANK(C91),"",IF(AI91&gt;0,"Chyba "&amp;AI91&amp;": "&amp;VLOOKUP(AI91,DATA!$P$3:$AF$135,17,FALSE),VLOOKUP(AI91,DATA!$P$3:$AF$135,17,FALSE)))</f>
        <v/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48"/>
      <c r="Y198" s="123">
        <f t="shared" si="57"/>
        <v>0</v>
      </c>
      <c r="Z198" s="123"/>
      <c r="AA198" s="123"/>
    </row>
    <row r="199" spans="1:27" ht="20.25" x14ac:dyDescent="0.25">
      <c r="A199" s="112" t="str">
        <f t="shared" si="55"/>
        <v/>
      </c>
      <c r="B199" s="149" t="str">
        <f t="shared" si="56"/>
        <v/>
      </c>
      <c r="C199" s="149"/>
      <c r="D199" s="149"/>
      <c r="E199" s="87" t="str">
        <f>IF(ISBLANK(C92),"",IF(AI92&gt;0,"Chyba "&amp;AI92&amp;": "&amp;VLOOKUP(AI92,DATA!$P$3:$AF$135,17,FALSE),VLOOKUP(AI92,DATA!$P$3:$AF$135,17,FALSE)))</f>
        <v/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48"/>
      <c r="Y199" s="123">
        <f t="shared" si="57"/>
        <v>0</v>
      </c>
      <c r="Z199" s="123"/>
      <c r="AA199" s="123"/>
    </row>
    <row r="200" spans="1:27" ht="20.25" x14ac:dyDescent="0.25">
      <c r="A200" s="112" t="str">
        <f t="shared" si="55"/>
        <v/>
      </c>
      <c r="B200" s="149" t="str">
        <f t="shared" si="56"/>
        <v/>
      </c>
      <c r="C200" s="149"/>
      <c r="D200" s="149"/>
      <c r="E200" s="87" t="str">
        <f>IF(ISBLANK(C93),"",IF(AI93&gt;0,"Chyba "&amp;AI93&amp;": "&amp;VLOOKUP(AI93,DATA!$P$3:$AF$135,17,FALSE),VLOOKUP(AI93,DATA!$P$3:$AF$135,17,FALSE)))</f>
        <v/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48"/>
      <c r="Y200" s="123">
        <f t="shared" si="57"/>
        <v>0</v>
      </c>
      <c r="Z200" s="123"/>
      <c r="AA200" s="123"/>
    </row>
    <row r="201" spans="1:27" ht="20.25" x14ac:dyDescent="0.25">
      <c r="A201" s="112" t="str">
        <f t="shared" si="55"/>
        <v/>
      </c>
      <c r="B201" s="149" t="str">
        <f t="shared" si="56"/>
        <v/>
      </c>
      <c r="C201" s="149"/>
      <c r="D201" s="149"/>
      <c r="E201" s="87" t="str">
        <f>IF(ISBLANK(C94),"",IF(AI94&gt;0,"Chyba "&amp;AI94&amp;": "&amp;VLOOKUP(AI94,DATA!$P$3:$AF$135,17,FALSE),VLOOKUP(AI94,DATA!$P$3:$AF$135,17,FALSE)))</f>
        <v/>
      </c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48"/>
      <c r="Y201" s="123">
        <f t="shared" si="57"/>
        <v>0</v>
      </c>
      <c r="Z201" s="123"/>
      <c r="AA201" s="123"/>
    </row>
    <row r="202" spans="1:27" ht="20.25" x14ac:dyDescent="0.25">
      <c r="A202" s="112" t="str">
        <f t="shared" si="55"/>
        <v/>
      </c>
      <c r="B202" s="149" t="str">
        <f t="shared" si="56"/>
        <v/>
      </c>
      <c r="C202" s="149"/>
      <c r="D202" s="149"/>
      <c r="E202" s="87" t="str">
        <f>IF(ISBLANK(C95),"",IF(AI95&gt;0,"Chyba "&amp;AI95&amp;": "&amp;VLOOKUP(AI95,DATA!$P$3:$AF$135,17,FALSE),VLOOKUP(AI95,DATA!$P$3:$AF$135,17,FALSE)))</f>
        <v/>
      </c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48"/>
      <c r="Y202" s="123">
        <f t="shared" si="57"/>
        <v>0</v>
      </c>
      <c r="Z202" s="123"/>
      <c r="AA202" s="123"/>
    </row>
    <row r="203" spans="1:27" ht="20.25" x14ac:dyDescent="0.25">
      <c r="A203" s="112" t="str">
        <f t="shared" si="55"/>
        <v/>
      </c>
      <c r="B203" s="149" t="str">
        <f t="shared" si="56"/>
        <v/>
      </c>
      <c r="C203" s="149"/>
      <c r="D203" s="149"/>
      <c r="E203" s="87" t="str">
        <f>IF(ISBLANK(C96),"",IF(AI96&gt;0,"Chyba "&amp;AI96&amp;": "&amp;VLOOKUP(AI96,DATA!$P$3:$AF$135,17,FALSE),VLOOKUP(AI96,DATA!$P$3:$AF$135,17,FALSE)))</f>
        <v/>
      </c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48"/>
      <c r="Y203" s="123">
        <f t="shared" si="57"/>
        <v>0</v>
      </c>
      <c r="Z203" s="123"/>
      <c r="AA203" s="123"/>
    </row>
    <row r="204" spans="1:27" ht="20.25" x14ac:dyDescent="0.25">
      <c r="A204" s="112" t="str">
        <f t="shared" si="55"/>
        <v/>
      </c>
      <c r="B204" s="149" t="str">
        <f t="shared" si="56"/>
        <v/>
      </c>
      <c r="C204" s="149"/>
      <c r="D204" s="149"/>
      <c r="E204" s="87" t="str">
        <f>IF(ISBLANK(C97),"",IF(AI97&gt;0,"Chyba "&amp;AI97&amp;": "&amp;VLOOKUP(AI97,DATA!$P$3:$AF$135,17,FALSE),VLOOKUP(AI97,DATA!$P$3:$AF$135,17,FALSE)))</f>
        <v/>
      </c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48"/>
      <c r="Y204" s="123">
        <f t="shared" si="57"/>
        <v>0</v>
      </c>
      <c r="Z204" s="123"/>
      <c r="AA204" s="123"/>
    </row>
    <row r="205" spans="1:27" ht="20.25" x14ac:dyDescent="0.25">
      <c r="A205" s="112" t="str">
        <f t="shared" si="55"/>
        <v/>
      </c>
      <c r="B205" s="149" t="str">
        <f t="shared" si="56"/>
        <v/>
      </c>
      <c r="C205" s="149"/>
      <c r="D205" s="149"/>
      <c r="E205" s="87" t="str">
        <f>IF(ISBLANK(C98),"",IF(AI98&gt;0,"Chyba "&amp;AI98&amp;": "&amp;VLOOKUP(AI98,DATA!$P$3:$AF$135,17,FALSE),VLOOKUP(AI98,DATA!$P$3:$AF$135,17,FALSE)))</f>
        <v/>
      </c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48"/>
      <c r="Y205" s="123">
        <f t="shared" si="57"/>
        <v>0</v>
      </c>
      <c r="Z205" s="123"/>
      <c r="AA205" s="123"/>
    </row>
    <row r="206" spans="1:27" ht="20.25" x14ac:dyDescent="0.25">
      <c r="A206" s="112" t="str">
        <f t="shared" si="55"/>
        <v/>
      </c>
      <c r="B206" s="149" t="str">
        <f t="shared" si="56"/>
        <v/>
      </c>
      <c r="C206" s="149"/>
      <c r="D206" s="149"/>
      <c r="E206" s="87" t="str">
        <f>IF(ISBLANK(C99),"",IF(AI99&gt;0,"Chyba "&amp;AI99&amp;": "&amp;VLOOKUP(AI99,DATA!$P$3:$AF$135,17,FALSE),VLOOKUP(AI99,DATA!$P$3:$AF$135,17,FALSE)))</f>
        <v/>
      </c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48"/>
      <c r="Y206" s="123">
        <f t="shared" si="57"/>
        <v>0</v>
      </c>
      <c r="Z206" s="123"/>
      <c r="AA206" s="123"/>
    </row>
    <row r="207" spans="1:27" ht="20.25" x14ac:dyDescent="0.25">
      <c r="A207" s="112" t="str">
        <f t="shared" si="55"/>
        <v/>
      </c>
      <c r="B207" s="149" t="str">
        <f t="shared" si="56"/>
        <v/>
      </c>
      <c r="C207" s="149"/>
      <c r="D207" s="149"/>
      <c r="E207" s="87" t="str">
        <f>IF(ISBLANK(C100),"",IF(AI100&gt;0,"Chyba "&amp;AI100&amp;": "&amp;VLOOKUP(AI100,DATA!$P$3:$AF$135,17,FALSE),VLOOKUP(AI100,DATA!$P$3:$AF$135,17,FALSE)))</f>
        <v/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48"/>
      <c r="Y207" s="123">
        <f t="shared" si="57"/>
        <v>0</v>
      </c>
      <c r="Z207" s="123"/>
      <c r="AA207" s="123"/>
    </row>
    <row r="208" spans="1:27" ht="20.25" x14ac:dyDescent="0.25">
      <c r="A208" s="112" t="str">
        <f t="shared" si="55"/>
        <v/>
      </c>
      <c r="B208" s="149" t="str">
        <f t="shared" si="56"/>
        <v/>
      </c>
      <c r="C208" s="149"/>
      <c r="D208" s="149"/>
      <c r="E208" s="87" t="str">
        <f>IF(ISBLANK(C101),"",IF(AI101&gt;0,"Chyba "&amp;AI101&amp;": "&amp;VLOOKUP(AI101,DATA!$P$3:$AF$135,17,FALSE),VLOOKUP(AI101,DATA!$P$3:$AF$135,17,FALSE)))</f>
        <v/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48"/>
      <c r="Y208" s="123">
        <f t="shared" si="57"/>
        <v>0</v>
      </c>
      <c r="Z208" s="123"/>
      <c r="AA208" s="123"/>
    </row>
    <row r="209" spans="1:27" ht="20.25" x14ac:dyDescent="0.25">
      <c r="A209" s="112" t="str">
        <f t="shared" si="55"/>
        <v/>
      </c>
      <c r="B209" s="149" t="str">
        <f t="shared" si="56"/>
        <v/>
      </c>
      <c r="C209" s="149"/>
      <c r="D209" s="149"/>
      <c r="E209" s="87" t="str">
        <f>IF(ISBLANK(C102),"",IF(AI102&gt;0,"Chyba "&amp;AI102&amp;": "&amp;VLOOKUP(AI102,DATA!$P$3:$AF$135,17,FALSE),VLOOKUP(AI102,DATA!$P$3:$AF$135,17,FALSE)))</f>
        <v/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48"/>
      <c r="Y209" s="123">
        <f t="shared" si="57"/>
        <v>0</v>
      </c>
      <c r="Z209" s="123"/>
      <c r="AA209" s="123"/>
    </row>
    <row r="210" spans="1:27" ht="20.25" x14ac:dyDescent="0.25">
      <c r="A210" s="112" t="str">
        <f t="shared" si="55"/>
        <v/>
      </c>
      <c r="B210" s="149" t="str">
        <f t="shared" si="56"/>
        <v/>
      </c>
      <c r="C210" s="149"/>
      <c r="D210" s="149"/>
      <c r="E210" s="87" t="str">
        <f>IF(ISBLANK(C103),"",IF(AI103&gt;0,"Chyba "&amp;AI103&amp;": "&amp;VLOOKUP(AI103,DATA!$P$3:$AF$135,17,FALSE),VLOOKUP(AI103,DATA!$P$3:$AF$135,17,FALSE)))</f>
        <v/>
      </c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48"/>
      <c r="Y210" s="123">
        <f t="shared" si="57"/>
        <v>0</v>
      </c>
      <c r="Z210" s="123"/>
      <c r="AA210" s="123"/>
    </row>
    <row r="211" spans="1:27" ht="20.25" x14ac:dyDescent="0.25">
      <c r="A211" s="112" t="str">
        <f t="shared" si="55"/>
        <v/>
      </c>
      <c r="B211" s="149" t="str">
        <f t="shared" si="56"/>
        <v/>
      </c>
      <c r="C211" s="149"/>
      <c r="D211" s="149"/>
      <c r="E211" s="87" t="str">
        <f>IF(ISBLANK(C104),"",IF(AI104&gt;0,"Chyba "&amp;AI104&amp;": "&amp;VLOOKUP(AI104,DATA!$P$3:$AF$135,17,FALSE),VLOOKUP(AI104,DATA!$P$3:$AF$135,17,FALSE)))</f>
        <v/>
      </c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48"/>
      <c r="Y211" s="123">
        <f t="shared" si="57"/>
        <v>0</v>
      </c>
      <c r="Z211" s="123"/>
      <c r="AA211" s="123"/>
    </row>
    <row r="212" spans="1:27" ht="20.25" x14ac:dyDescent="0.25">
      <c r="A212" s="112" t="str">
        <f t="shared" si="55"/>
        <v/>
      </c>
      <c r="B212" s="149" t="str">
        <f t="shared" si="56"/>
        <v/>
      </c>
      <c r="C212" s="149"/>
      <c r="D212" s="149"/>
      <c r="E212" s="87" t="str">
        <f>IF(ISBLANK(C105),"",IF(AI105&gt;0,"Chyba "&amp;AI105&amp;": "&amp;VLOOKUP(AI105,DATA!$P$3:$AF$135,17,FALSE),VLOOKUP(AI105,DATA!$P$3:$AF$135,17,FALSE)))</f>
        <v/>
      </c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48"/>
      <c r="Y212" s="123">
        <f t="shared" si="57"/>
        <v>0</v>
      </c>
      <c r="Z212" s="123"/>
      <c r="AA212" s="123"/>
    </row>
    <row r="213" spans="1:27" ht="20.25" x14ac:dyDescent="0.25">
      <c r="A213" s="112" t="str">
        <f t="shared" ref="A213:A228" si="58">IF(ISBLANK(C106),"",IF(E213="OK","✔","✘"))</f>
        <v/>
      </c>
      <c r="B213" s="149" t="str">
        <f t="shared" ref="B213:B228" si="59">IF(ISBLANK(C106),"","Zastavení č. "&amp;B106)</f>
        <v/>
      </c>
      <c r="C213" s="149"/>
      <c r="D213" s="149"/>
      <c r="E213" s="87" t="str">
        <f>IF(ISBLANK(C106),"",IF(AI106&gt;0,"Chyba "&amp;AI106&amp;": "&amp;VLOOKUP(AI106,DATA!$P$3:$AF$135,17,FALSE),VLOOKUP(AI106,DATA!$P$3:$AF$135,17,FALSE)))</f>
        <v/>
      </c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48"/>
      <c r="Y213" s="123">
        <f t="shared" si="57"/>
        <v>0</v>
      </c>
      <c r="Z213" s="123"/>
      <c r="AA213" s="123"/>
    </row>
    <row r="214" spans="1:27" ht="20.25" x14ac:dyDescent="0.25">
      <c r="A214" s="112" t="str">
        <f t="shared" si="58"/>
        <v/>
      </c>
      <c r="B214" s="149" t="str">
        <f t="shared" si="59"/>
        <v/>
      </c>
      <c r="C214" s="149"/>
      <c r="D214" s="149"/>
      <c r="E214" s="87" t="str">
        <f>IF(ISBLANK(C107),"",IF(AI107&gt;0,"Chyba "&amp;AI107&amp;": "&amp;VLOOKUP(AI107,DATA!$P$3:$AF$135,17,FALSE),VLOOKUP(AI107,DATA!$P$3:$AF$135,17,FALSE)))</f>
        <v/>
      </c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48"/>
      <c r="Y214" s="123">
        <f t="shared" si="57"/>
        <v>0</v>
      </c>
      <c r="Z214" s="123"/>
      <c r="AA214" s="123"/>
    </row>
    <row r="215" spans="1:27" ht="20.25" x14ac:dyDescent="0.25">
      <c r="A215" s="112" t="str">
        <f t="shared" si="58"/>
        <v/>
      </c>
      <c r="B215" s="149" t="str">
        <f t="shared" si="59"/>
        <v/>
      </c>
      <c r="C215" s="149"/>
      <c r="D215" s="149"/>
      <c r="E215" s="87" t="str">
        <f>IF(ISBLANK(C108),"",IF(AI108&gt;0,"Chyba "&amp;AI108&amp;": "&amp;VLOOKUP(AI108,DATA!$P$3:$AF$135,17,FALSE),VLOOKUP(AI108,DATA!$P$3:$AF$135,17,FALSE)))</f>
        <v/>
      </c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48"/>
      <c r="Y215" s="123">
        <f t="shared" si="57"/>
        <v>0</v>
      </c>
      <c r="Z215" s="123"/>
      <c r="AA215" s="123"/>
    </row>
    <row r="216" spans="1:27" ht="20.25" x14ac:dyDescent="0.25">
      <c r="A216" s="112" t="str">
        <f t="shared" si="58"/>
        <v/>
      </c>
      <c r="B216" s="149" t="str">
        <f t="shared" si="59"/>
        <v/>
      </c>
      <c r="C216" s="149"/>
      <c r="D216" s="149"/>
      <c r="E216" s="87" t="str">
        <f>IF(ISBLANK(C109),"",IF(AI109&gt;0,"Chyba "&amp;AI109&amp;": "&amp;VLOOKUP(AI109,DATA!$P$3:$AF$135,17,FALSE),VLOOKUP(AI109,DATA!$P$3:$AF$135,17,FALSE)))</f>
        <v/>
      </c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48"/>
      <c r="Y216" s="123">
        <f t="shared" si="57"/>
        <v>0</v>
      </c>
      <c r="Z216" s="123"/>
      <c r="AA216" s="123"/>
    </row>
    <row r="217" spans="1:27" ht="20.25" x14ac:dyDescent="0.25">
      <c r="A217" s="112" t="str">
        <f t="shared" si="58"/>
        <v/>
      </c>
      <c r="B217" s="149" t="str">
        <f t="shared" si="59"/>
        <v/>
      </c>
      <c r="C217" s="149"/>
      <c r="D217" s="149"/>
      <c r="E217" s="87" t="str">
        <f>IF(ISBLANK(C110),"",IF(AI110&gt;0,"Chyba "&amp;AI110&amp;": "&amp;VLOOKUP(AI110,DATA!$P$3:$AF$135,17,FALSE),VLOOKUP(AI110,DATA!$P$3:$AF$135,17,FALSE)))</f>
        <v/>
      </c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48"/>
      <c r="Y217" s="123">
        <f t="shared" si="57"/>
        <v>0</v>
      </c>
      <c r="Z217" s="123"/>
      <c r="AA217" s="123"/>
    </row>
    <row r="218" spans="1:27" ht="20.25" x14ac:dyDescent="0.25">
      <c r="A218" s="112" t="str">
        <f t="shared" si="58"/>
        <v/>
      </c>
      <c r="B218" s="149" t="str">
        <f t="shared" si="59"/>
        <v/>
      </c>
      <c r="C218" s="149"/>
      <c r="D218" s="149"/>
      <c r="E218" s="87" t="str">
        <f>IF(ISBLANK(C111),"",IF(AI111&gt;0,"Chyba "&amp;AI111&amp;": "&amp;VLOOKUP(AI111,DATA!$P$3:$AF$135,17,FALSE),VLOOKUP(AI111,DATA!$P$3:$AF$135,17,FALSE)))</f>
        <v/>
      </c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48"/>
      <c r="Y218" s="123">
        <f t="shared" si="57"/>
        <v>0</v>
      </c>
      <c r="Z218" s="123"/>
      <c r="AA218" s="123"/>
    </row>
    <row r="219" spans="1:27" ht="20.25" x14ac:dyDescent="0.25">
      <c r="A219" s="112" t="str">
        <f t="shared" si="58"/>
        <v/>
      </c>
      <c r="B219" s="149" t="str">
        <f t="shared" si="59"/>
        <v/>
      </c>
      <c r="C219" s="149"/>
      <c r="D219" s="149"/>
      <c r="E219" s="87" t="str">
        <f>IF(ISBLANK(C112),"",IF(AI112&gt;0,"Chyba "&amp;AI112&amp;": "&amp;VLOOKUP(AI112,DATA!$P$3:$AF$135,17,FALSE),VLOOKUP(AI112,DATA!$P$3:$AF$135,17,FALSE)))</f>
        <v/>
      </c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48"/>
      <c r="Y219" s="123">
        <f t="shared" si="57"/>
        <v>0</v>
      </c>
      <c r="Z219" s="123"/>
      <c r="AA219" s="123"/>
    </row>
    <row r="220" spans="1:27" ht="20.25" x14ac:dyDescent="0.25">
      <c r="A220" s="112" t="str">
        <f t="shared" si="58"/>
        <v/>
      </c>
      <c r="B220" s="149" t="str">
        <f t="shared" si="59"/>
        <v/>
      </c>
      <c r="C220" s="149"/>
      <c r="D220" s="149"/>
      <c r="E220" s="87" t="str">
        <f>IF(ISBLANK(C113),"",IF(AI113&gt;0,"Chyba "&amp;AI113&amp;": "&amp;VLOOKUP(AI113,DATA!$P$3:$AF$135,17,FALSE),VLOOKUP(AI113,DATA!$P$3:$AF$135,17,FALSE)))</f>
        <v/>
      </c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48"/>
      <c r="Y220" s="123">
        <f t="shared" si="57"/>
        <v>0</v>
      </c>
      <c r="Z220" s="123"/>
      <c r="AA220" s="123"/>
    </row>
    <row r="221" spans="1:27" ht="20.25" x14ac:dyDescent="0.25">
      <c r="A221" s="112" t="str">
        <f t="shared" si="58"/>
        <v/>
      </c>
      <c r="B221" s="149" t="str">
        <f t="shared" si="59"/>
        <v/>
      </c>
      <c r="C221" s="149"/>
      <c r="D221" s="149"/>
      <c r="E221" s="87" t="str">
        <f>IF(ISBLANK(C114),"",IF(AI114&gt;0,"Chyba "&amp;AI114&amp;": "&amp;VLOOKUP(AI114,DATA!$P$3:$AF$135,17,FALSE),VLOOKUP(AI114,DATA!$P$3:$AF$135,17,FALSE)))</f>
        <v/>
      </c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48"/>
      <c r="Y221" s="123">
        <f t="shared" si="57"/>
        <v>0</v>
      </c>
      <c r="Z221" s="123"/>
      <c r="AA221" s="123"/>
    </row>
    <row r="222" spans="1:27" ht="20.25" x14ac:dyDescent="0.25">
      <c r="A222" s="112" t="str">
        <f t="shared" si="58"/>
        <v/>
      </c>
      <c r="B222" s="149" t="str">
        <f t="shared" si="59"/>
        <v/>
      </c>
      <c r="C222" s="149"/>
      <c r="D222" s="149"/>
      <c r="E222" s="87" t="str">
        <f>IF(ISBLANK(C115),"",IF(AI115&gt;0,"Chyba "&amp;AI115&amp;": "&amp;VLOOKUP(AI115,DATA!$P$3:$AF$135,17,FALSE),VLOOKUP(AI115,DATA!$P$3:$AF$135,17,FALSE)))</f>
        <v/>
      </c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48"/>
      <c r="Y222" s="123">
        <f t="shared" si="57"/>
        <v>0</v>
      </c>
      <c r="Z222" s="123"/>
      <c r="AA222" s="123"/>
    </row>
    <row r="223" spans="1:27" ht="20.25" x14ac:dyDescent="0.25">
      <c r="A223" s="112" t="str">
        <f t="shared" si="58"/>
        <v/>
      </c>
      <c r="B223" s="149" t="str">
        <f t="shared" si="59"/>
        <v/>
      </c>
      <c r="C223" s="149"/>
      <c r="D223" s="149"/>
      <c r="E223" s="87" t="str">
        <f>IF(ISBLANK(C116),"",IF(AI116&gt;0,"Chyba "&amp;AI116&amp;": "&amp;VLOOKUP(AI116,DATA!$P$3:$AF$135,17,FALSE),VLOOKUP(AI116,DATA!$P$3:$AF$135,17,FALSE)))</f>
        <v/>
      </c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48"/>
      <c r="Y223" s="123">
        <f t="shared" si="57"/>
        <v>0</v>
      </c>
      <c r="Z223" s="123"/>
      <c r="AA223" s="123"/>
    </row>
    <row r="224" spans="1:27" ht="20.25" x14ac:dyDescent="0.25">
      <c r="A224" s="112" t="str">
        <f t="shared" si="58"/>
        <v/>
      </c>
      <c r="B224" s="149" t="str">
        <f t="shared" si="59"/>
        <v/>
      </c>
      <c r="C224" s="149"/>
      <c r="D224" s="149"/>
      <c r="E224" s="87" t="str">
        <f>IF(ISBLANK(C117),"",IF(AI117&gt;0,"Chyba "&amp;AI117&amp;": "&amp;VLOOKUP(AI117,DATA!$P$3:$AF$135,17,FALSE),VLOOKUP(AI117,DATA!$P$3:$AF$135,17,FALSE)))</f>
        <v/>
      </c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48"/>
      <c r="Y224" s="123">
        <f t="shared" si="57"/>
        <v>0</v>
      </c>
      <c r="Z224" s="123"/>
      <c r="AA224" s="123"/>
    </row>
    <row r="225" spans="1:27" ht="20.25" x14ac:dyDescent="0.25">
      <c r="A225" s="112" t="str">
        <f t="shared" si="58"/>
        <v/>
      </c>
      <c r="B225" s="149" t="str">
        <f t="shared" si="59"/>
        <v/>
      </c>
      <c r="C225" s="149"/>
      <c r="D225" s="149"/>
      <c r="E225" s="87" t="str">
        <f>IF(ISBLANK(C118),"",IF(AI118&gt;0,"Chyba "&amp;AI118&amp;": "&amp;VLOOKUP(AI118,DATA!$P$3:$AF$135,17,FALSE),VLOOKUP(AI118,DATA!$P$3:$AF$135,17,FALSE)))</f>
        <v/>
      </c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48"/>
      <c r="Y225" s="123">
        <f t="shared" si="57"/>
        <v>0</v>
      </c>
      <c r="Z225" s="123"/>
      <c r="AA225" s="123"/>
    </row>
    <row r="226" spans="1:27" ht="20.25" x14ac:dyDescent="0.25">
      <c r="A226" s="112" t="str">
        <f t="shared" si="58"/>
        <v/>
      </c>
      <c r="B226" s="149" t="str">
        <f t="shared" si="59"/>
        <v/>
      </c>
      <c r="C226" s="149"/>
      <c r="D226" s="149"/>
      <c r="E226" s="87" t="str">
        <f>IF(ISBLANK(C119),"",IF(AI119&gt;0,"Chyba "&amp;AI119&amp;": "&amp;VLOOKUP(AI119,DATA!$P$3:$AF$135,17,FALSE),VLOOKUP(AI119,DATA!$P$3:$AF$135,17,FALSE)))</f>
        <v/>
      </c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48"/>
      <c r="Y226" s="123">
        <f t="shared" si="57"/>
        <v>0</v>
      </c>
      <c r="Z226" s="123"/>
      <c r="AA226" s="123"/>
    </row>
    <row r="227" spans="1:27" ht="20.25" x14ac:dyDescent="0.25">
      <c r="A227" s="112" t="str">
        <f t="shared" si="58"/>
        <v/>
      </c>
      <c r="B227" s="149" t="str">
        <f t="shared" si="59"/>
        <v/>
      </c>
      <c r="C227" s="149"/>
      <c r="D227" s="149"/>
      <c r="E227" s="87" t="str">
        <f>IF(ISBLANK(C120),"",IF(AI120&gt;0,"Chyba "&amp;AI120&amp;": "&amp;VLOOKUP(AI120,DATA!$P$3:$AF$135,17,FALSE),VLOOKUP(AI120,DATA!$P$3:$AF$135,17,FALSE)))</f>
        <v/>
      </c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48"/>
      <c r="Y227" s="123">
        <f t="shared" si="57"/>
        <v>0</v>
      </c>
      <c r="Z227" s="123"/>
      <c r="AA227" s="123"/>
    </row>
    <row r="228" spans="1:27" ht="20.25" x14ac:dyDescent="0.25">
      <c r="A228" s="112" t="str">
        <f t="shared" si="58"/>
        <v/>
      </c>
      <c r="B228" s="149" t="str">
        <f t="shared" si="59"/>
        <v/>
      </c>
      <c r="C228" s="149"/>
      <c r="D228" s="149"/>
      <c r="E228" s="87" t="str">
        <f>IF(ISBLANK(C121),"",IF(AI121&gt;0,"Chyba "&amp;AI121&amp;": "&amp;VLOOKUP(AI121,DATA!$P$3:$AF$135,17,FALSE),VLOOKUP(AI121,DATA!$P$3:$AF$135,17,FALSE)))</f>
        <v/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48"/>
      <c r="Y228" s="123">
        <f t="shared" si="57"/>
        <v>0</v>
      </c>
      <c r="Z228" s="123"/>
      <c r="AA228" s="123"/>
    </row>
    <row r="229" spans="1:27" ht="20.25" x14ac:dyDescent="0.25">
      <c r="A229" s="112" t="str">
        <f>IF(ISBLANK(C122),"",IF(E229="OK","✔","✘"))</f>
        <v/>
      </c>
      <c r="B229" s="149" t="str">
        <f t="shared" ref="B229:B233" si="60">IF(ISBLANK(C122),"","Zastavení č. "&amp;B122)</f>
        <v/>
      </c>
      <c r="C229" s="149"/>
      <c r="D229" s="149"/>
      <c r="E229" s="87" t="str">
        <f>IF(ISBLANK(C122),"",IF(AI122&gt;0,"Chyba "&amp;AI122&amp;": "&amp;VLOOKUP(AI122,DATA!$P$3:$AF$135,17,FALSE),VLOOKUP(AI122,DATA!$P$3:$AF$135,17,FALSE)))</f>
        <v/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48"/>
      <c r="Y229" s="123">
        <f t="shared" si="57"/>
        <v>0</v>
      </c>
      <c r="Z229" s="123"/>
      <c r="AA229" s="123"/>
    </row>
    <row r="230" spans="1:27" ht="20.25" x14ac:dyDescent="0.25">
      <c r="A230" s="112" t="str">
        <f>IF(ISBLANK(C123),"",IF(E230="OK","✔","✘"))</f>
        <v/>
      </c>
      <c r="B230" s="149" t="str">
        <f t="shared" si="60"/>
        <v/>
      </c>
      <c r="C230" s="149"/>
      <c r="D230" s="149"/>
      <c r="E230" s="87" t="str">
        <f>IF(ISBLANK(C123),"",IF(AI123&gt;0,"Chyba "&amp;AI123&amp;": "&amp;VLOOKUP(AI123,DATA!$P$3:$AF$135,17,FALSE),VLOOKUP(AI123,DATA!$P$3:$AF$135,17,FALSE)))</f>
        <v/>
      </c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48"/>
      <c r="Y230" s="123">
        <f t="shared" si="57"/>
        <v>0</v>
      </c>
      <c r="Z230" s="123"/>
      <c r="AA230" s="123"/>
    </row>
    <row r="231" spans="1:27" ht="20.25" x14ac:dyDescent="0.25">
      <c r="A231" s="112" t="str">
        <f>IF(ISBLANK(C124),"",IF(E231="OK","✔","✘"))</f>
        <v/>
      </c>
      <c r="B231" s="149" t="str">
        <f t="shared" si="60"/>
        <v/>
      </c>
      <c r="C231" s="149"/>
      <c r="D231" s="149"/>
      <c r="E231" s="87" t="str">
        <f>IF(ISBLANK(C124),"",IF(AI124&gt;0,"Chyba "&amp;AI124&amp;": "&amp;VLOOKUP(AI124,DATA!$P$3:$AF$135,17,FALSE),VLOOKUP(AI124,DATA!$P$3:$AF$135,17,FALSE)))</f>
        <v/>
      </c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48"/>
      <c r="Y231" s="123">
        <f t="shared" si="57"/>
        <v>0</v>
      </c>
      <c r="Z231" s="123"/>
      <c r="AA231" s="123"/>
    </row>
    <row r="232" spans="1:27" ht="20.25" x14ac:dyDescent="0.25">
      <c r="A232" s="112" t="str">
        <f>IF(ISBLANK(C125),"",IF(E232="OK","✔","✘"))</f>
        <v/>
      </c>
      <c r="B232" s="149" t="str">
        <f t="shared" si="60"/>
        <v/>
      </c>
      <c r="C232" s="149"/>
      <c r="D232" s="149"/>
      <c r="E232" s="87" t="str">
        <f>IF(ISBLANK(C125),"",IF(AI125&gt;0,"Chyba "&amp;AI125&amp;": "&amp;VLOOKUP(AI125,DATA!$P$3:$AF$135,17,FALSE),VLOOKUP(AI125,DATA!$P$3:$AF$135,17,FALSE)))</f>
        <v/>
      </c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48"/>
      <c r="Y232" s="123">
        <f t="shared" si="57"/>
        <v>0</v>
      </c>
      <c r="Z232" s="123"/>
      <c r="AA232" s="123"/>
    </row>
    <row r="233" spans="1:27" ht="20.25" x14ac:dyDescent="0.25">
      <c r="A233" s="112" t="str">
        <f>IF(ISBLANK(C126),"",IF(E233="OK","✔","✘"))</f>
        <v/>
      </c>
      <c r="B233" s="149" t="str">
        <f t="shared" si="60"/>
        <v/>
      </c>
      <c r="C233" s="149"/>
      <c r="D233" s="149"/>
      <c r="E233" s="87" t="str">
        <f>IF(ISBLANK(C126),"",IF(AI126&gt;0,"Chyba "&amp;AI126&amp;": "&amp;VLOOKUP(AI126,DATA!$P$3:$AF$135,17,FALSE),VLOOKUP(AI126,DATA!$P$3:$AF$135,17,FALSE)))</f>
        <v/>
      </c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48"/>
      <c r="Y233" s="123">
        <f>IF(B233="",0,ROW(B233))</f>
        <v>0</v>
      </c>
      <c r="Z233" s="123"/>
      <c r="AA233" s="123"/>
    </row>
    <row r="234" spans="1:27" ht="21" thickBot="1" x14ac:dyDescent="0.3">
      <c r="A234" s="110"/>
      <c r="B234" s="56"/>
      <c r="C234" s="56"/>
      <c r="D234" s="56"/>
      <c r="E234" s="56" t="str">
        <f>IF(ISBLANK(C127),"",IF(AI127&gt;0,"Chyba "&amp;AI127&amp;": "&amp;VLOOKUP(AI127,DATA!$P$3:$AF$114,17,FALSE),VLOOKUP(AI127,DATA!$P$3:$AF$135,17,FALSE)))</f>
        <v/>
      </c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83"/>
      <c r="Y234" s="123"/>
      <c r="Z234" s="123"/>
      <c r="AA234" s="123"/>
    </row>
    <row r="235" spans="1:27" ht="20.25" x14ac:dyDescent="0.2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</row>
    <row r="236" spans="1:27" ht="20.25" x14ac:dyDescent="0.2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</row>
    <row r="237" spans="1:27" ht="20.25" x14ac:dyDescent="0.2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</row>
    <row r="238" spans="1:27" ht="20.25" x14ac:dyDescent="0.2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</row>
    <row r="239" spans="1:27" ht="20.25" x14ac:dyDescent="0.2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</row>
  </sheetData>
  <sheetProtection algorithmName="SHA-512" hashValue="ubRvJr4Ed63sgLITlGhkHjhV/GAJiTxoJRIQ3jXyoxwtmTAFOJGf+NCj8xO8uygS1JZioQUe5u+5eLVqAkgneA==" saltValue="UCofDXT9mG95lvkKPo6wzw==" spinCount="100000" sheet="1" selectLockedCells="1"/>
  <mergeCells count="842">
    <mergeCell ref="I123:K123"/>
    <mergeCell ref="AJ25:AL25"/>
    <mergeCell ref="AC10:BC10"/>
    <mergeCell ref="I35:K35"/>
    <mergeCell ref="I36:K36"/>
    <mergeCell ref="I37:K37"/>
    <mergeCell ref="I38:K38"/>
    <mergeCell ref="I39:K39"/>
    <mergeCell ref="I40:K40"/>
    <mergeCell ref="I41:K41"/>
    <mergeCell ref="AX12:BB12"/>
    <mergeCell ref="AC12:AI12"/>
    <mergeCell ref="AK12:AS12"/>
    <mergeCell ref="T38:U38"/>
    <mergeCell ref="V38:W38"/>
    <mergeCell ref="I33:K33"/>
    <mergeCell ref="I34:K34"/>
    <mergeCell ref="AM25:AS25"/>
    <mergeCell ref="V36:W36"/>
    <mergeCell ref="V28:W28"/>
    <mergeCell ref="F18:O18"/>
    <mergeCell ref="T33:U33"/>
    <mergeCell ref="V35:W35"/>
    <mergeCell ref="V37:W37"/>
    <mergeCell ref="C34:E34"/>
    <mergeCell ref="F34:H34"/>
    <mergeCell ref="T34:U34"/>
    <mergeCell ref="M33:N33"/>
    <mergeCell ref="M34:N34"/>
    <mergeCell ref="Q33:R33"/>
    <mergeCell ref="C29:E29"/>
    <mergeCell ref="M28:N28"/>
    <mergeCell ref="Q28:R28"/>
    <mergeCell ref="F32:H32"/>
    <mergeCell ref="T32:U32"/>
    <mergeCell ref="C30:E30"/>
    <mergeCell ref="T30:U30"/>
    <mergeCell ref="F30:H30"/>
    <mergeCell ref="F31:H31"/>
    <mergeCell ref="M30:N30"/>
    <mergeCell ref="M31:N31"/>
    <mergeCell ref="T31:U31"/>
    <mergeCell ref="M32:N32"/>
    <mergeCell ref="Q32:R32"/>
    <mergeCell ref="I124:K124"/>
    <mergeCell ref="C123:E123"/>
    <mergeCell ref="F123:H123"/>
    <mergeCell ref="T123:U123"/>
    <mergeCell ref="V123:W123"/>
    <mergeCell ref="C42:E42"/>
    <mergeCell ref="C43:E43"/>
    <mergeCell ref="C44:E44"/>
    <mergeCell ref="H13:I13"/>
    <mergeCell ref="G17:O17"/>
    <mergeCell ref="V40:W40"/>
    <mergeCell ref="C39:E39"/>
    <mergeCell ref="M39:N39"/>
    <mergeCell ref="M40:N40"/>
    <mergeCell ref="Q39:R39"/>
    <mergeCell ref="Q40:R40"/>
    <mergeCell ref="F39:H39"/>
    <mergeCell ref="T39:U39"/>
    <mergeCell ref="V39:W39"/>
    <mergeCell ref="C28:E28"/>
    <mergeCell ref="C40:E40"/>
    <mergeCell ref="F40:H40"/>
    <mergeCell ref="C33:E33"/>
    <mergeCell ref="F33:H33"/>
    <mergeCell ref="T41:U41"/>
    <mergeCell ref="V41:W41"/>
    <mergeCell ref="C122:E122"/>
    <mergeCell ref="F122:H122"/>
    <mergeCell ref="T122:U122"/>
    <mergeCell ref="V122:W122"/>
    <mergeCell ref="M41:N41"/>
    <mergeCell ref="M122:N122"/>
    <mergeCell ref="Q41:R41"/>
    <mergeCell ref="Q122:R122"/>
    <mergeCell ref="I122:K122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B25:B26"/>
    <mergeCell ref="C25:E26"/>
    <mergeCell ref="F25:H26"/>
    <mergeCell ref="T25:U26"/>
    <mergeCell ref="L25:O25"/>
    <mergeCell ref="P25:S25"/>
    <mergeCell ref="Q27:R27"/>
    <mergeCell ref="P26:Q26"/>
    <mergeCell ref="R26:S26"/>
    <mergeCell ref="L26:M26"/>
    <mergeCell ref="N26:O26"/>
    <mergeCell ref="M27:N27"/>
    <mergeCell ref="C27:E27"/>
    <mergeCell ref="I27:K27"/>
    <mergeCell ref="I26:K26"/>
    <mergeCell ref="B229:D229"/>
    <mergeCell ref="B230:D230"/>
    <mergeCell ref="B231:D231"/>
    <mergeCell ref="B232:D232"/>
    <mergeCell ref="B233:D233"/>
    <mergeCell ref="C125:E125"/>
    <mergeCell ref="F125:H125"/>
    <mergeCell ref="T125:U125"/>
    <mergeCell ref="B147:D147"/>
    <mergeCell ref="E133:F133"/>
    <mergeCell ref="B146:D146"/>
    <mergeCell ref="Q126:R126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32:D132"/>
    <mergeCell ref="B133:D133"/>
    <mergeCell ref="B140:D140"/>
    <mergeCell ref="B150:D150"/>
    <mergeCell ref="AB1:AK1"/>
    <mergeCell ref="F29:H29"/>
    <mergeCell ref="F7:S7"/>
    <mergeCell ref="F8:S8"/>
    <mergeCell ref="F9:S9"/>
    <mergeCell ref="F10:S10"/>
    <mergeCell ref="F11:S11"/>
    <mergeCell ref="J13:O13"/>
    <mergeCell ref="AB25:AH26"/>
    <mergeCell ref="AI25:AI26"/>
    <mergeCell ref="I28:K28"/>
    <mergeCell ref="I29:K29"/>
    <mergeCell ref="AB6:AI6"/>
    <mergeCell ref="I25:K25"/>
    <mergeCell ref="F27:H27"/>
    <mergeCell ref="F28:H28"/>
    <mergeCell ref="V25:W26"/>
    <mergeCell ref="P13:S13"/>
    <mergeCell ref="F16:O16"/>
    <mergeCell ref="F6:S6"/>
    <mergeCell ref="V27:W27"/>
    <mergeCell ref="T27:U27"/>
    <mergeCell ref="T28:U28"/>
    <mergeCell ref="T29:U29"/>
    <mergeCell ref="T35:U35"/>
    <mergeCell ref="C36:E36"/>
    <mergeCell ref="F36:H36"/>
    <mergeCell ref="M35:N35"/>
    <mergeCell ref="B127:U127"/>
    <mergeCell ref="C126:E126"/>
    <mergeCell ref="F126:H126"/>
    <mergeCell ref="T126:U126"/>
    <mergeCell ref="C37:E37"/>
    <mergeCell ref="F37:H37"/>
    <mergeCell ref="T37:U37"/>
    <mergeCell ref="T36:U36"/>
    <mergeCell ref="F38:H38"/>
    <mergeCell ref="I125:K125"/>
    <mergeCell ref="I126:K126"/>
    <mergeCell ref="M36:N36"/>
    <mergeCell ref="Q36:R36"/>
    <mergeCell ref="Q35:R35"/>
    <mergeCell ref="C38:E38"/>
    <mergeCell ref="M123:N123"/>
    <mergeCell ref="M124:N124"/>
    <mergeCell ref="M125:N125"/>
    <mergeCell ref="C41:E41"/>
    <mergeCell ref="F41:H41"/>
    <mergeCell ref="M37:N37"/>
    <mergeCell ref="M38:N38"/>
    <mergeCell ref="Q37:R37"/>
    <mergeCell ref="Q38:R38"/>
    <mergeCell ref="T40:U40"/>
    <mergeCell ref="B23:W23"/>
    <mergeCell ref="Q34:R34"/>
    <mergeCell ref="I30:K30"/>
    <mergeCell ref="I31:K31"/>
    <mergeCell ref="I32:K32"/>
    <mergeCell ref="V29:W29"/>
    <mergeCell ref="V30:W30"/>
    <mergeCell ref="V31:W31"/>
    <mergeCell ref="M29:N29"/>
    <mergeCell ref="Q29:R29"/>
    <mergeCell ref="Q30:R30"/>
    <mergeCell ref="Q31:R31"/>
    <mergeCell ref="V32:W32"/>
    <mergeCell ref="V33:W33"/>
    <mergeCell ref="V34:W34"/>
    <mergeCell ref="C31:E31"/>
    <mergeCell ref="C32:E32"/>
    <mergeCell ref="C35:E35"/>
    <mergeCell ref="F35:H35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117:H117"/>
    <mergeCell ref="F118:H118"/>
    <mergeCell ref="F119:H119"/>
    <mergeCell ref="F120:H120"/>
    <mergeCell ref="F121:H12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52:K52"/>
    <mergeCell ref="I53:K53"/>
    <mergeCell ref="I54:K54"/>
    <mergeCell ref="I55:K55"/>
    <mergeCell ref="I56:K56"/>
    <mergeCell ref="I57:K57"/>
    <mergeCell ref="I58:K58"/>
    <mergeCell ref="I59:K59"/>
    <mergeCell ref="I60:K60"/>
    <mergeCell ref="I61:K61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I71:K71"/>
    <mergeCell ref="I72:K72"/>
    <mergeCell ref="I73:K73"/>
    <mergeCell ref="I74:K74"/>
    <mergeCell ref="I75:K75"/>
    <mergeCell ref="I76:K76"/>
    <mergeCell ref="I77:K77"/>
    <mergeCell ref="I78:K78"/>
    <mergeCell ref="I79:K79"/>
    <mergeCell ref="I80:K80"/>
    <mergeCell ref="I81:K81"/>
    <mergeCell ref="I82:K82"/>
    <mergeCell ref="I83:K83"/>
    <mergeCell ref="I84:K84"/>
    <mergeCell ref="I85:K85"/>
    <mergeCell ref="I86:K86"/>
    <mergeCell ref="I87:K87"/>
    <mergeCell ref="I88:K88"/>
    <mergeCell ref="I89:K89"/>
    <mergeCell ref="I90:K90"/>
    <mergeCell ref="I91:K91"/>
    <mergeCell ref="I92:K92"/>
    <mergeCell ref="I93:K93"/>
    <mergeCell ref="I94:K94"/>
    <mergeCell ref="I95:K95"/>
    <mergeCell ref="I96:K96"/>
    <mergeCell ref="I97:K97"/>
    <mergeCell ref="I98:K98"/>
    <mergeCell ref="I99:K99"/>
    <mergeCell ref="I100:K100"/>
    <mergeCell ref="I101:K101"/>
    <mergeCell ref="I102:K102"/>
    <mergeCell ref="I103:K103"/>
    <mergeCell ref="I104:K104"/>
    <mergeCell ref="I105:K105"/>
    <mergeCell ref="I106:K106"/>
    <mergeCell ref="I107:K107"/>
    <mergeCell ref="I108:K108"/>
    <mergeCell ref="I109:K109"/>
    <mergeCell ref="I110:K110"/>
    <mergeCell ref="I111:K111"/>
    <mergeCell ref="I112:K112"/>
    <mergeCell ref="I113:K113"/>
    <mergeCell ref="I114:K114"/>
    <mergeCell ref="I115:K115"/>
    <mergeCell ref="I116:K116"/>
    <mergeCell ref="I117:K117"/>
    <mergeCell ref="I118:K118"/>
    <mergeCell ref="I119:K119"/>
    <mergeCell ref="I120:K120"/>
    <mergeCell ref="I121:K121"/>
    <mergeCell ref="M42:N42"/>
    <mergeCell ref="Q42:R42"/>
    <mergeCell ref="M45:N45"/>
    <mergeCell ref="Q45:R45"/>
    <mergeCell ref="M48:N48"/>
    <mergeCell ref="Q48:R48"/>
    <mergeCell ref="M51:N51"/>
    <mergeCell ref="Q51:R51"/>
    <mergeCell ref="M54:N54"/>
    <mergeCell ref="Q54:R54"/>
    <mergeCell ref="M57:N57"/>
    <mergeCell ref="Q57:R57"/>
    <mergeCell ref="M60:N60"/>
    <mergeCell ref="Q60:R60"/>
    <mergeCell ref="M63:N63"/>
    <mergeCell ref="Q63:R63"/>
    <mergeCell ref="M66:N66"/>
    <mergeCell ref="Q66:R66"/>
    <mergeCell ref="M69:N69"/>
    <mergeCell ref="T42:U42"/>
    <mergeCell ref="V42:W42"/>
    <mergeCell ref="M43:N43"/>
    <mergeCell ref="Q43:R43"/>
    <mergeCell ref="T43:U43"/>
    <mergeCell ref="V43:W43"/>
    <mergeCell ref="M44:N44"/>
    <mergeCell ref="Q44:R44"/>
    <mergeCell ref="T44:U44"/>
    <mergeCell ref="V44:W44"/>
    <mergeCell ref="T45:U45"/>
    <mergeCell ref="V45:W45"/>
    <mergeCell ref="M46:N46"/>
    <mergeCell ref="Q46:R46"/>
    <mergeCell ref="T46:U46"/>
    <mergeCell ref="V46:W46"/>
    <mergeCell ref="M47:N47"/>
    <mergeCell ref="Q47:R47"/>
    <mergeCell ref="T47:U47"/>
    <mergeCell ref="V47:W47"/>
    <mergeCell ref="T48:U48"/>
    <mergeCell ref="V48:W48"/>
    <mergeCell ref="M49:N49"/>
    <mergeCell ref="Q49:R49"/>
    <mergeCell ref="T49:U49"/>
    <mergeCell ref="V49:W49"/>
    <mergeCell ref="M50:N50"/>
    <mergeCell ref="Q50:R50"/>
    <mergeCell ref="T50:U50"/>
    <mergeCell ref="V50:W50"/>
    <mergeCell ref="T51:U51"/>
    <mergeCell ref="V51:W51"/>
    <mergeCell ref="M52:N52"/>
    <mergeCell ref="Q52:R52"/>
    <mergeCell ref="T52:U52"/>
    <mergeCell ref="V52:W52"/>
    <mergeCell ref="M53:N53"/>
    <mergeCell ref="Q53:R53"/>
    <mergeCell ref="T53:U53"/>
    <mergeCell ref="V53:W53"/>
    <mergeCell ref="T54:U54"/>
    <mergeCell ref="V54:W54"/>
    <mergeCell ref="M55:N55"/>
    <mergeCell ref="Q55:R55"/>
    <mergeCell ref="T55:U55"/>
    <mergeCell ref="V55:W55"/>
    <mergeCell ref="M56:N56"/>
    <mergeCell ref="Q56:R56"/>
    <mergeCell ref="T56:U56"/>
    <mergeCell ref="V56:W56"/>
    <mergeCell ref="T57:U57"/>
    <mergeCell ref="V57:W57"/>
    <mergeCell ref="M58:N58"/>
    <mergeCell ref="Q58:R58"/>
    <mergeCell ref="T58:U58"/>
    <mergeCell ref="V58:W58"/>
    <mergeCell ref="M59:N59"/>
    <mergeCell ref="Q59:R59"/>
    <mergeCell ref="T59:U59"/>
    <mergeCell ref="V59:W59"/>
    <mergeCell ref="T60:U60"/>
    <mergeCell ref="V60:W60"/>
    <mergeCell ref="M61:N61"/>
    <mergeCell ref="Q61:R61"/>
    <mergeCell ref="T61:U61"/>
    <mergeCell ref="V61:W61"/>
    <mergeCell ref="M62:N62"/>
    <mergeCell ref="Q62:R62"/>
    <mergeCell ref="T62:U62"/>
    <mergeCell ref="V62:W62"/>
    <mergeCell ref="T63:U63"/>
    <mergeCell ref="V63:W63"/>
    <mergeCell ref="M64:N64"/>
    <mergeCell ref="Q64:R64"/>
    <mergeCell ref="T64:U64"/>
    <mergeCell ref="V64:W64"/>
    <mergeCell ref="M65:N65"/>
    <mergeCell ref="Q65:R65"/>
    <mergeCell ref="T65:U65"/>
    <mergeCell ref="V65:W65"/>
    <mergeCell ref="T66:U66"/>
    <mergeCell ref="V66:W66"/>
    <mergeCell ref="M67:N67"/>
    <mergeCell ref="Q67:R67"/>
    <mergeCell ref="T67:U67"/>
    <mergeCell ref="V67:W67"/>
    <mergeCell ref="M68:N68"/>
    <mergeCell ref="Q68:R68"/>
    <mergeCell ref="T68:U68"/>
    <mergeCell ref="V68:W68"/>
    <mergeCell ref="Q69:R69"/>
    <mergeCell ref="T69:U69"/>
    <mergeCell ref="V69:W69"/>
    <mergeCell ref="M70:N70"/>
    <mergeCell ref="Q70:R70"/>
    <mergeCell ref="T70:U70"/>
    <mergeCell ref="V70:W70"/>
    <mergeCell ref="M71:N71"/>
    <mergeCell ref="Q71:R71"/>
    <mergeCell ref="T71:U71"/>
    <mergeCell ref="V71:W71"/>
    <mergeCell ref="M72:N72"/>
    <mergeCell ref="Q72:R72"/>
    <mergeCell ref="T72:U72"/>
    <mergeCell ref="V72:W72"/>
    <mergeCell ref="M73:N73"/>
    <mergeCell ref="Q73:R73"/>
    <mergeCell ref="T73:U73"/>
    <mergeCell ref="V73:W73"/>
    <mergeCell ref="M74:N74"/>
    <mergeCell ref="Q74:R74"/>
    <mergeCell ref="T74:U74"/>
    <mergeCell ref="V74:W74"/>
    <mergeCell ref="M75:N75"/>
    <mergeCell ref="Q75:R75"/>
    <mergeCell ref="T75:U75"/>
    <mergeCell ref="V75:W75"/>
    <mergeCell ref="M76:N76"/>
    <mergeCell ref="Q76:R76"/>
    <mergeCell ref="T76:U76"/>
    <mergeCell ref="V76:W76"/>
    <mergeCell ref="M77:N77"/>
    <mergeCell ref="Q77:R77"/>
    <mergeCell ref="T77:U77"/>
    <mergeCell ref="V77:W77"/>
    <mergeCell ref="M78:N78"/>
    <mergeCell ref="Q78:R78"/>
    <mergeCell ref="T78:U78"/>
    <mergeCell ref="V78:W78"/>
    <mergeCell ref="M79:N79"/>
    <mergeCell ref="Q79:R79"/>
    <mergeCell ref="T79:U79"/>
    <mergeCell ref="V79:W79"/>
    <mergeCell ref="M80:N80"/>
    <mergeCell ref="Q80:R80"/>
    <mergeCell ref="T80:U80"/>
    <mergeCell ref="V80:W80"/>
    <mergeCell ref="M81:N81"/>
    <mergeCell ref="Q81:R81"/>
    <mergeCell ref="T81:U81"/>
    <mergeCell ref="V81:W81"/>
    <mergeCell ref="M82:N82"/>
    <mergeCell ref="Q82:R82"/>
    <mergeCell ref="T82:U82"/>
    <mergeCell ref="V82:W82"/>
    <mergeCell ref="M83:N83"/>
    <mergeCell ref="Q83:R83"/>
    <mergeCell ref="T83:U83"/>
    <mergeCell ref="V83:W83"/>
    <mergeCell ref="M84:N84"/>
    <mergeCell ref="Q84:R84"/>
    <mergeCell ref="T84:U84"/>
    <mergeCell ref="V84:W84"/>
    <mergeCell ref="M85:N85"/>
    <mergeCell ref="Q85:R85"/>
    <mergeCell ref="T85:U85"/>
    <mergeCell ref="V85:W85"/>
    <mergeCell ref="M86:N86"/>
    <mergeCell ref="Q86:R86"/>
    <mergeCell ref="T86:U86"/>
    <mergeCell ref="V86:W86"/>
    <mergeCell ref="M87:N87"/>
    <mergeCell ref="Q87:R87"/>
    <mergeCell ref="T87:U87"/>
    <mergeCell ref="V87:W87"/>
    <mergeCell ref="M88:N88"/>
    <mergeCell ref="Q88:R88"/>
    <mergeCell ref="T88:U88"/>
    <mergeCell ref="V88:W88"/>
    <mergeCell ref="M89:N89"/>
    <mergeCell ref="Q89:R89"/>
    <mergeCell ref="T89:U89"/>
    <mergeCell ref="V89:W89"/>
    <mergeCell ref="M90:N90"/>
    <mergeCell ref="Q90:R90"/>
    <mergeCell ref="T90:U90"/>
    <mergeCell ref="V90:W90"/>
    <mergeCell ref="M91:N91"/>
    <mergeCell ref="Q91:R91"/>
    <mergeCell ref="T91:U91"/>
    <mergeCell ref="V91:W91"/>
    <mergeCell ref="M92:N92"/>
    <mergeCell ref="Q92:R92"/>
    <mergeCell ref="T92:U92"/>
    <mergeCell ref="V92:W92"/>
    <mergeCell ref="M93:N93"/>
    <mergeCell ref="Q93:R93"/>
    <mergeCell ref="T93:U93"/>
    <mergeCell ref="V93:W93"/>
    <mergeCell ref="M94:N94"/>
    <mergeCell ref="Q94:R94"/>
    <mergeCell ref="T94:U94"/>
    <mergeCell ref="V94:W94"/>
    <mergeCell ref="M95:N95"/>
    <mergeCell ref="Q95:R95"/>
    <mergeCell ref="T95:U95"/>
    <mergeCell ref="V95:W95"/>
    <mergeCell ref="M96:N96"/>
    <mergeCell ref="Q96:R96"/>
    <mergeCell ref="T96:U96"/>
    <mergeCell ref="V96:W96"/>
    <mergeCell ref="M97:N97"/>
    <mergeCell ref="Q97:R97"/>
    <mergeCell ref="T97:U97"/>
    <mergeCell ref="V97:W97"/>
    <mergeCell ref="M98:N98"/>
    <mergeCell ref="Q98:R98"/>
    <mergeCell ref="T98:U98"/>
    <mergeCell ref="V98:W98"/>
    <mergeCell ref="M99:N99"/>
    <mergeCell ref="Q99:R99"/>
    <mergeCell ref="T99:U99"/>
    <mergeCell ref="V99:W99"/>
    <mergeCell ref="M100:N100"/>
    <mergeCell ref="Q100:R100"/>
    <mergeCell ref="T100:U100"/>
    <mergeCell ref="V100:W100"/>
    <mergeCell ref="M101:N101"/>
    <mergeCell ref="Q101:R101"/>
    <mergeCell ref="T101:U101"/>
    <mergeCell ref="V101:W101"/>
    <mergeCell ref="M102:N102"/>
    <mergeCell ref="Q102:R102"/>
    <mergeCell ref="T102:U102"/>
    <mergeCell ref="V102:W102"/>
    <mergeCell ref="M103:N103"/>
    <mergeCell ref="Q103:R103"/>
    <mergeCell ref="T103:U103"/>
    <mergeCell ref="V103:W103"/>
    <mergeCell ref="M104:N104"/>
    <mergeCell ref="Q104:R104"/>
    <mergeCell ref="T104:U104"/>
    <mergeCell ref="V104:W104"/>
    <mergeCell ref="M105:N105"/>
    <mergeCell ref="Q105:R105"/>
    <mergeCell ref="T105:U105"/>
    <mergeCell ref="V105:W105"/>
    <mergeCell ref="M106:N106"/>
    <mergeCell ref="Q106:R106"/>
    <mergeCell ref="T106:U106"/>
    <mergeCell ref="V106:W106"/>
    <mergeCell ref="M107:N107"/>
    <mergeCell ref="Q107:R107"/>
    <mergeCell ref="T107:U107"/>
    <mergeCell ref="V107:W107"/>
    <mergeCell ref="M108:N108"/>
    <mergeCell ref="Q108:R108"/>
    <mergeCell ref="T108:U108"/>
    <mergeCell ref="V108:W108"/>
    <mergeCell ref="M109:N109"/>
    <mergeCell ref="Q109:R109"/>
    <mergeCell ref="T109:U109"/>
    <mergeCell ref="V109:W109"/>
    <mergeCell ref="M110:N110"/>
    <mergeCell ref="Q110:R110"/>
    <mergeCell ref="T110:U110"/>
    <mergeCell ref="V110:W110"/>
    <mergeCell ref="M111:N111"/>
    <mergeCell ref="Q111:R111"/>
    <mergeCell ref="T111:U111"/>
    <mergeCell ref="V111:W111"/>
    <mergeCell ref="M112:N112"/>
    <mergeCell ref="Q112:R112"/>
    <mergeCell ref="T112:U112"/>
    <mergeCell ref="V112:W112"/>
    <mergeCell ref="M113:N113"/>
    <mergeCell ref="Q113:R113"/>
    <mergeCell ref="T113:U113"/>
    <mergeCell ref="V113:W113"/>
    <mergeCell ref="M114:N114"/>
    <mergeCell ref="Q114:R114"/>
    <mergeCell ref="T114:U114"/>
    <mergeCell ref="V114:W114"/>
    <mergeCell ref="M115:N115"/>
    <mergeCell ref="Q115:R115"/>
    <mergeCell ref="T115:U115"/>
    <mergeCell ref="V115:W115"/>
    <mergeCell ref="M116:N116"/>
    <mergeCell ref="Q116:R116"/>
    <mergeCell ref="T116:U116"/>
    <mergeCell ref="V116:W116"/>
    <mergeCell ref="M117:N117"/>
    <mergeCell ref="Q117:R117"/>
    <mergeCell ref="T117:U117"/>
    <mergeCell ref="V117:W117"/>
    <mergeCell ref="M118:N118"/>
    <mergeCell ref="Q118:R118"/>
    <mergeCell ref="T118:U118"/>
    <mergeCell ref="V118:W118"/>
    <mergeCell ref="M119:N119"/>
    <mergeCell ref="Q119:R119"/>
    <mergeCell ref="T119:U119"/>
    <mergeCell ref="V119:W119"/>
    <mergeCell ref="M120:N120"/>
    <mergeCell ref="Q120:R120"/>
    <mergeCell ref="T120:U120"/>
    <mergeCell ref="V120:W120"/>
    <mergeCell ref="M121:N121"/>
    <mergeCell ref="Q121:R121"/>
    <mergeCell ref="T121:U121"/>
    <mergeCell ref="V121:W121"/>
    <mergeCell ref="B149:D149"/>
    <mergeCell ref="B143:D143"/>
    <mergeCell ref="B141:D141"/>
    <mergeCell ref="B142:D142"/>
    <mergeCell ref="V127:W127"/>
    <mergeCell ref="M126:N126"/>
    <mergeCell ref="Q123:R123"/>
    <mergeCell ref="Q124:R124"/>
    <mergeCell ref="Q125:R125"/>
    <mergeCell ref="V125:W125"/>
    <mergeCell ref="V126:W126"/>
    <mergeCell ref="B148:D148"/>
    <mergeCell ref="C124:E124"/>
    <mergeCell ref="F124:H124"/>
    <mergeCell ref="T124:U124"/>
    <mergeCell ref="V124:W124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211:D211"/>
    <mergeCell ref="B212:D212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22:D222"/>
    <mergeCell ref="B223:D223"/>
    <mergeCell ref="B224:D224"/>
    <mergeCell ref="B225:D225"/>
    <mergeCell ref="B226:D226"/>
    <mergeCell ref="B227:D227"/>
    <mergeCell ref="B228:D228"/>
    <mergeCell ref="Y23:AA23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04:D204"/>
    <mergeCell ref="B205:D205"/>
    <mergeCell ref="B206:D206"/>
    <mergeCell ref="B207:D207"/>
    <mergeCell ref="B208:D208"/>
    <mergeCell ref="B209:D209"/>
    <mergeCell ref="B210:D210"/>
  </mergeCells>
  <conditionalFormatting sqref="A132:A233">
    <cfRule type="cellIs" dxfId="14" priority="31" operator="equal">
      <formula>"⚠"</formula>
    </cfRule>
    <cfRule type="cellIs" dxfId="13" priority="32" operator="equal">
      <formula>"✘"</formula>
    </cfRule>
    <cfRule type="cellIs" dxfId="12" priority="33" operator="equal">
      <formula>"✔"</formula>
    </cfRule>
  </conditionalFormatting>
  <conditionalFormatting sqref="C27:E126">
    <cfRule type="expression" dxfId="11" priority="183">
      <formula>$AM27=1</formula>
    </cfRule>
  </conditionalFormatting>
  <conditionalFormatting sqref="F27:H126">
    <cfRule type="expression" dxfId="10" priority="17">
      <formula>$AN27=2</formula>
    </cfRule>
    <cfRule type="expression" dxfId="9" priority="18">
      <formula>$AN27=1</formula>
    </cfRule>
  </conditionalFormatting>
  <conditionalFormatting sqref="I27:I126">
    <cfRule type="expression" dxfId="8" priority="7">
      <formula>$AO27=1</formula>
    </cfRule>
    <cfRule type="expression" dxfId="7" priority="8">
      <formula>$AO27=2</formula>
    </cfRule>
  </conditionalFormatting>
  <conditionalFormatting sqref="L27:L126 O27:O126">
    <cfRule type="expression" dxfId="6" priority="1">
      <formula>$AP27=1</formula>
    </cfRule>
  </conditionalFormatting>
  <conditionalFormatting sqref="M27:N126">
    <cfRule type="expression" dxfId="5" priority="4">
      <formula>$AP27=1</formula>
    </cfRule>
  </conditionalFormatting>
  <conditionalFormatting sqref="O27:P126 S27:S126 L27:L126">
    <cfRule type="expression" dxfId="4" priority="3">
      <formula>$AS27=1</formula>
    </cfRule>
  </conditionalFormatting>
  <conditionalFormatting sqref="P27:P126 S27:S126">
    <cfRule type="expression" dxfId="3" priority="2">
      <formula>$AQ27=1</formula>
    </cfRule>
  </conditionalFormatting>
  <conditionalFormatting sqref="Q27:R126 M27:N126">
    <cfRule type="expression" dxfId="2" priority="6">
      <formula>$AS27=1</formula>
    </cfRule>
  </conditionalFormatting>
  <conditionalFormatting sqref="Q27:R126">
    <cfRule type="expression" dxfId="1" priority="5">
      <formula>$AQ27=1</formula>
    </cfRule>
  </conditionalFormatting>
  <conditionalFormatting sqref="T27:U126">
    <cfRule type="expression" dxfId="0" priority="190">
      <formula>$AR27=1</formula>
    </cfRule>
  </conditionalFormatting>
  <dataValidations count="11">
    <dataValidation type="list" allowBlank="1" showInputMessage="1" showErrorMessage="1" sqref="U27:U126" xr:uid="{00000000-0002-0000-0000-000000000000}">
      <formula1>$E$2:$E$4</formula1>
    </dataValidation>
    <dataValidation type="textLength" allowBlank="1" showInputMessage="1" showErrorMessage="1" sqref="F18:G18 F16:G16 F6 F9:F10" xr:uid="{00000000-0002-0000-0000-000001000000}">
      <formula1>1</formula1>
      <formula2>150</formula2>
    </dataValidation>
    <dataValidation type="whole" allowBlank="1" showInputMessage="1" showErrorMessage="1" sqref="P13" xr:uid="{00000000-0002-0000-0000-000002000000}">
      <formula1>0</formula1>
      <formula2>9999</formula2>
    </dataValidation>
    <dataValidation type="whole" allowBlank="1" showInputMessage="1" showErrorMessage="1" errorTitle="Chyba PSČ" error="Poštovní směrovací číslo musí být ve formátu čísla od 10000 do 99999" sqref="F11:F12 G12:O12" xr:uid="{00000000-0002-0000-0000-000003000000}">
      <formula1>10000</formula1>
      <formula2>99999</formula2>
    </dataValidation>
    <dataValidation type="textLength" allowBlank="1" showInputMessage="1" showErrorMessage="1" sqref="F8" xr:uid="{00000000-0002-0000-0000-000004000000}">
      <formula1>10</formula1>
      <formula2>12</formula2>
    </dataValidation>
    <dataValidation type="whole" allowBlank="1" showInputMessage="1" showErrorMessage="1" sqref="G17" xr:uid="{00000000-0002-0000-0000-000005000000}">
      <formula1>100000000</formula1>
      <formula2>999999999</formula2>
    </dataValidation>
    <dataValidation type="whole" allowBlank="1" showInputMessage="1" showErrorMessage="1" sqref="F13" xr:uid="{00000000-0002-0000-0000-000006000000}">
      <formula1>0</formula1>
      <formula2>999999</formula2>
    </dataValidation>
    <dataValidation type="whole" allowBlank="1" showInputMessage="1" showErrorMessage="1" sqref="H13" xr:uid="{00000000-0002-0000-0000-000007000000}">
      <formula1>0</formula1>
      <formula2>9999999999</formula2>
    </dataValidation>
    <dataValidation type="whole" allowBlank="1" showInputMessage="1" showErrorMessage="1" sqref="F7:S7" xr:uid="{00000000-0002-0000-0000-000008000000}">
      <formula1>0</formula1>
      <formula2>99999999</formula2>
    </dataValidation>
    <dataValidation type="list" showInputMessage="1" showErrorMessage="1" promptTitle="(vyberte ze seznamu)" sqref="C28:E126" xr:uid="{00000000-0002-0000-0000-00000E000000}">
      <formula1>ZAST</formula1>
    </dataValidation>
    <dataValidation type="list" showInputMessage="1" showErrorMessage="1" promptTitle="(vyberte ze seznamu)" sqref="C27:E27" xr:uid="{00000000-0002-0000-0000-000010000000}">
      <formula1>SEZNAM_ZAST</formula1>
    </dataValidation>
  </dataValidations>
  <printOptions gridLines="1"/>
  <pageMargins left="0.7" right="0.7" top="0.75" bottom="0.75" header="0.3" footer="0.3"/>
  <pageSetup paperSize="9" scale="48" fitToHeight="0" orientation="portrait" r:id="rId1"/>
  <headerFooter>
    <oddHeader xml:space="preserve">&amp;L&amp;G&amp;C&amp;G&amp;R&amp;G      
</oddHeader>
  </headerFooter>
  <rowBreaks count="1" manualBreakCount="1">
    <brk id="64" max="48" man="1"/>
  </rowBreaks>
  <colBreaks count="1" manualBreakCount="1">
    <brk id="55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B000000}">
          <x14:formula1>
            <xm:f>DATA!$N$2:$N$61</xm:f>
          </x14:formula1>
          <xm:sqref>O27:O126 S27:S126</xm:sqref>
        </x14:dataValidation>
        <x14:dataValidation type="list" allowBlank="1" showInputMessage="1" showErrorMessage="1" xr:uid="{00000000-0002-0000-0000-00000C000000}">
          <x14:formula1>
            <xm:f>DATA!$N$2:$N$25</xm:f>
          </x14:formula1>
          <xm:sqref>L27:L126 P27:P126</xm:sqref>
        </x14:dataValidation>
        <x14:dataValidation type="date" allowBlank="1" showInputMessage="1" showErrorMessage="1" errorTitle="Neplatné datum" error="Datum příjezdu musí být v rozmezí ode dneška do 3 následujících let." xr:uid="{00000000-0002-0000-0000-00000D000000}">
          <x14:formula1>
            <xm:f>DATA!$K$2</xm:f>
          </x14:formula1>
          <x14:formula2>
            <xm:f>DATA!$K$10</xm:f>
          </x14:formula2>
          <xm:sqref>I27:K126</xm:sqref>
        </x14:dataValidation>
        <x14:dataValidation type="list" allowBlank="1" showInputMessage="1" showErrorMessage="1" xr:uid="{00000000-0002-0000-0000-00000A000000}">
          <x14:formula1>
            <xm:f>DATA!$L$27:$L$28</xm:f>
          </x14:formula1>
          <xm:sqref>F17</xm:sqref>
        </x14:dataValidation>
        <x14:dataValidation type="list" allowBlank="1" showInputMessage="1" showErrorMessage="1" xr:uid="{00000000-0002-0000-0000-000009000000}">
          <x14:formula1>
            <xm:f>DATA!$K$31:$K$33</xm:f>
          </x14:formula1>
          <xm:sqref>T27:T126</xm:sqref>
        </x14:dataValidation>
        <x14:dataValidation type="list" allowBlank="1" showInputMessage="1" showErrorMessage="1" xr:uid="{00000000-0002-0000-0000-00000F000000}">
          <x14:formula1>
            <xm:f>INDIRECT(VLOOKUP($C28,DATA!$AH$4:$AI$8,2,FALSE))</xm:f>
          </x14:formula1>
          <xm:sqref>F28:H126</xm:sqref>
        </x14:dataValidation>
        <x14:dataValidation type="list" allowBlank="1" showInputMessage="1" showErrorMessage="1" xr:uid="{00000000-0002-0000-0000-000011000000}">
          <x14:formula1>
            <xm:f>INDIRECT(VLOOKUP($C27,DATA!$AH$3:$AI$8,2,FALSE))</xm:f>
          </x14:formula1>
          <xm:sqref>F27:H27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BN217"/>
  <sheetViews>
    <sheetView showWhiteSpace="0" zoomScale="55" zoomScaleNormal="55" zoomScaleSheetLayoutView="55" zoomScalePageLayoutView="55" workbookViewId="0">
      <selection activeCell="A37" sqref="A37:M37"/>
    </sheetView>
  </sheetViews>
  <sheetFormatPr defaultRowHeight="15" x14ac:dyDescent="0.25"/>
  <cols>
    <col min="1" max="35" width="3" style="32" customWidth="1"/>
    <col min="36" max="36" width="1.42578125" style="32" customWidth="1"/>
    <col min="37" max="37" width="4.5703125" style="32" customWidth="1"/>
    <col min="38" max="65" width="3" style="32" customWidth="1"/>
    <col min="66" max="66" width="0.140625" style="32" customWidth="1"/>
    <col min="67" max="16384" width="9.140625" style="32"/>
  </cols>
  <sheetData>
    <row r="1" spans="1:66" ht="52.5" customHeight="1" x14ac:dyDescent="0.2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</row>
    <row r="2" spans="1:6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31.5" thickBot="1" x14ac:dyDescent="0.5">
      <c r="A3" s="222" t="s">
        <v>175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68"/>
    </row>
    <row r="4" spans="1:66" ht="25.5" customHeight="1" thickBot="1" x14ac:dyDescent="0.3">
      <c r="A4" s="223" t="s">
        <v>82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5"/>
      <c r="BN4" s="69"/>
    </row>
    <row r="5" spans="1:66" ht="25.5" customHeight="1" x14ac:dyDescent="0.25">
      <c r="A5" s="249" t="s">
        <v>83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27" t="str">
        <f>IF(ISBLANK(Formulář!F6),"",Formulář!F6)</f>
        <v/>
      </c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6" t="s">
        <v>11</v>
      </c>
      <c r="AN5" s="226"/>
      <c r="AO5" s="226"/>
      <c r="AP5" s="226"/>
      <c r="AQ5" s="226"/>
      <c r="AR5" s="227" t="str">
        <f>IF(OR(ISBLANK(Formulář!F7),Formulář!F7=0),"",Formulář!AB5)</f>
        <v/>
      </c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8"/>
      <c r="BN5" s="42"/>
    </row>
    <row r="6" spans="1:66" ht="25.5" customHeight="1" x14ac:dyDescent="0.2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1" t="s">
        <v>12</v>
      </c>
      <c r="AN6" s="231"/>
      <c r="AO6" s="231"/>
      <c r="AP6" s="231"/>
      <c r="AQ6" s="231"/>
      <c r="AR6" s="232" t="str">
        <f>IF(ISBLANK(Formulář!F8),"",Formulář!F8)</f>
        <v/>
      </c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4"/>
      <c r="BN6" s="70"/>
    </row>
    <row r="7" spans="1:66" ht="25.5" customHeight="1" x14ac:dyDescent="0.25">
      <c r="A7" s="229" t="s">
        <v>84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5" t="str">
        <f>IF(Formulář!AB2="","",Formulář!AB2)</f>
        <v/>
      </c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6"/>
      <c r="BN7" s="42"/>
    </row>
    <row r="8" spans="1:66" ht="25.5" customHeight="1" x14ac:dyDescent="0.25">
      <c r="A8" s="229" t="s">
        <v>85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5" t="str">
        <f>IF(Formulář!AB3="","",Formulář!AB3)</f>
        <v/>
      </c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6"/>
      <c r="BN8" s="77"/>
    </row>
    <row r="9" spans="1:66" ht="25.5" customHeight="1" x14ac:dyDescent="0.25">
      <c r="A9" s="271" t="s">
        <v>86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56" t="str">
        <f>IF(Formulář!AB4="","",Formulář!AB4)</f>
        <v/>
      </c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8"/>
      <c r="BN9" s="71"/>
    </row>
    <row r="10" spans="1:66" ht="25.5" customHeight="1" thickBot="1" x14ac:dyDescent="0.3">
      <c r="A10" s="273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59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1"/>
      <c r="BN10" s="71"/>
    </row>
    <row r="11" spans="1:66" ht="25.5" customHeight="1" thickBot="1" x14ac:dyDescent="0.3"/>
    <row r="12" spans="1:66" ht="25.5" customHeight="1" thickBot="1" x14ac:dyDescent="0.3">
      <c r="A12" s="237" t="s">
        <v>87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9"/>
      <c r="BN12" s="72"/>
    </row>
    <row r="13" spans="1:66" ht="25.5" customHeight="1" x14ac:dyDescent="0.25">
      <c r="A13" s="240" t="s">
        <v>83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2" t="s">
        <v>88</v>
      </c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4" t="s">
        <v>11</v>
      </c>
      <c r="AN13" s="244"/>
      <c r="AO13" s="244"/>
      <c r="AP13" s="244"/>
      <c r="AQ13" s="244"/>
      <c r="AR13" s="245">
        <v>60437359</v>
      </c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6"/>
      <c r="BN13" s="73"/>
    </row>
    <row r="14" spans="1:66" ht="25.5" customHeight="1" x14ac:dyDescent="0.25">
      <c r="A14" s="229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31" t="s">
        <v>12</v>
      </c>
      <c r="AN14" s="231"/>
      <c r="AO14" s="231"/>
      <c r="AP14" s="231"/>
      <c r="AQ14" s="231"/>
      <c r="AR14" s="235" t="s">
        <v>90</v>
      </c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6"/>
      <c r="BN14" s="73"/>
    </row>
    <row r="15" spans="1:66" ht="25.5" customHeight="1" x14ac:dyDescent="0.25">
      <c r="A15" s="229" t="s">
        <v>84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5" t="s">
        <v>89</v>
      </c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6"/>
      <c r="BN15" s="73"/>
    </row>
    <row r="16" spans="1:66" ht="25.5" customHeight="1" x14ac:dyDescent="0.25">
      <c r="A16" s="229" t="s">
        <v>85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5" t="s">
        <v>169</v>
      </c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6"/>
      <c r="BN16" s="73"/>
    </row>
    <row r="17" spans="1:66" ht="25.5" customHeight="1" x14ac:dyDescent="0.25">
      <c r="A17" s="262" t="s">
        <v>86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6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8"/>
      <c r="BN17" s="73"/>
    </row>
    <row r="18" spans="1:66" ht="25.5" customHeight="1" thickBot="1" x14ac:dyDescent="0.3">
      <c r="A18" s="264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70"/>
      <c r="BN18" s="73"/>
    </row>
    <row r="19" spans="1:66" ht="25.5" customHeight="1" thickBot="1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</row>
    <row r="20" spans="1:66" ht="25.5" customHeight="1" thickBot="1" x14ac:dyDescent="0.3">
      <c r="A20" s="295" t="s">
        <v>104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7"/>
      <c r="BN20" s="74"/>
    </row>
    <row r="21" spans="1:66" ht="25.5" customHeight="1" x14ac:dyDescent="0.25">
      <c r="A21" s="276" t="s">
        <v>91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8"/>
      <c r="Q21" s="307" t="s">
        <v>92</v>
      </c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9"/>
      <c r="BN21" s="71"/>
    </row>
    <row r="22" spans="1:66" ht="25.5" customHeight="1" x14ac:dyDescent="0.25">
      <c r="A22" s="279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1"/>
      <c r="Q22" s="301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3"/>
      <c r="BN22" s="71"/>
    </row>
    <row r="23" spans="1:66" ht="25.5" customHeight="1" x14ac:dyDescent="0.25">
      <c r="A23" s="279"/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1"/>
      <c r="Q23" s="301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3"/>
      <c r="BN23" s="71"/>
    </row>
    <row r="24" spans="1:66" ht="25.5" customHeight="1" x14ac:dyDescent="0.25">
      <c r="A24" s="282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4"/>
      <c r="Q24" s="304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6"/>
      <c r="BN24" s="71"/>
    </row>
    <row r="25" spans="1:66" ht="25.5" customHeight="1" x14ac:dyDescent="0.25">
      <c r="A25" s="285" t="s">
        <v>93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7"/>
      <c r="Q25" s="232" t="s">
        <v>94</v>
      </c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4"/>
      <c r="BN25" s="42"/>
    </row>
    <row r="26" spans="1:66" ht="25.5" customHeight="1" x14ac:dyDescent="0.25">
      <c r="A26" s="289" t="s">
        <v>95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1"/>
      <c r="Q26" s="256" t="s">
        <v>197</v>
      </c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8"/>
      <c r="BN26" s="71"/>
    </row>
    <row r="27" spans="1:66" ht="25.5" customHeight="1" x14ac:dyDescent="0.25">
      <c r="A27" s="282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4"/>
      <c r="Q27" s="304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6"/>
      <c r="BN27" s="71"/>
    </row>
    <row r="28" spans="1:66" ht="25.5" customHeight="1" x14ac:dyDescent="0.25">
      <c r="A28" s="285" t="s">
        <v>96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7"/>
      <c r="Q28" s="232" t="s">
        <v>97</v>
      </c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4"/>
      <c r="BN28" s="42"/>
    </row>
    <row r="29" spans="1:66" ht="25.5" customHeight="1" x14ac:dyDescent="0.25">
      <c r="A29" s="289" t="s">
        <v>170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1"/>
      <c r="Q29" s="256" t="s">
        <v>198</v>
      </c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8"/>
      <c r="BN29" s="71"/>
    </row>
    <row r="30" spans="1:66" ht="25.5" customHeight="1" x14ac:dyDescent="0.25">
      <c r="A30" s="279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1"/>
      <c r="Q30" s="301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3"/>
      <c r="BN30" s="71"/>
    </row>
    <row r="31" spans="1:66" ht="25.5" customHeight="1" x14ac:dyDescent="0.25">
      <c r="A31" s="279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1"/>
      <c r="Q31" s="301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3"/>
      <c r="BN31" s="71"/>
    </row>
    <row r="32" spans="1:66" ht="25.5" customHeight="1" x14ac:dyDescent="0.25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4"/>
      <c r="Q32" s="304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6"/>
      <c r="BN32" s="71"/>
    </row>
    <row r="33" spans="1:66" ht="25.5" customHeight="1" thickBot="1" x14ac:dyDescent="0.3">
      <c r="A33" s="292" t="s">
        <v>98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4"/>
      <c r="Q33" s="298" t="s">
        <v>99</v>
      </c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300"/>
      <c r="BN33" s="42"/>
    </row>
    <row r="34" spans="1:66" ht="25.5" customHeight="1" x14ac:dyDescent="0.25">
      <c r="A34" s="288" t="s">
        <v>100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75"/>
    </row>
    <row r="35" spans="1:66" ht="25.5" customHeight="1" x14ac:dyDescent="0.25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75"/>
    </row>
    <row r="36" spans="1:66" ht="25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</row>
    <row r="37" spans="1:66" ht="25.5" customHeight="1" x14ac:dyDescent="0.25">
      <c r="A37" s="275">
        <f ca="1">TODAY()</f>
        <v>45470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</row>
    <row r="38" spans="1:66" ht="25.5" customHeight="1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</row>
    <row r="39" spans="1:66" ht="25.5" customHeight="1" x14ac:dyDescent="0.25">
      <c r="A39" s="42"/>
      <c r="B39" s="42"/>
      <c r="C39" s="42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2"/>
      <c r="BL39" s="42"/>
      <c r="BM39" s="42"/>
      <c r="BN39" s="42"/>
    </row>
    <row r="40" spans="1:66" ht="25.5" customHeight="1" x14ac:dyDescent="0.25">
      <c r="A40" s="41"/>
      <c r="B40" s="41"/>
      <c r="C40" s="41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1"/>
      <c r="BL40" s="41"/>
      <c r="BM40" s="41"/>
      <c r="BN40" s="41"/>
    </row>
    <row r="41" spans="1:66" ht="25.5" customHeight="1" x14ac:dyDescent="0.25">
      <c r="A41" s="41"/>
      <c r="B41" s="41"/>
      <c r="C41" s="41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1"/>
      <c r="BL41" s="41"/>
      <c r="BM41" s="41"/>
      <c r="BN41" s="41"/>
    </row>
    <row r="42" spans="1:66" ht="25.5" customHeight="1" x14ac:dyDescent="0.25">
      <c r="A42" s="41"/>
      <c r="B42" s="41"/>
      <c r="C42" s="41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3"/>
      <c r="BK42" s="41"/>
      <c r="BL42" s="41"/>
      <c r="BM42" s="41"/>
      <c r="BN42" s="41"/>
    </row>
    <row r="43" spans="1:66" ht="25.5" customHeight="1" x14ac:dyDescent="0.25">
      <c r="A43" s="41"/>
      <c r="B43" s="41"/>
      <c r="C43" s="41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3"/>
      <c r="BK43" s="41"/>
      <c r="BL43" s="41"/>
      <c r="BM43" s="41"/>
      <c r="BN43" s="41"/>
    </row>
    <row r="44" spans="1:66" ht="25.5" customHeight="1" x14ac:dyDescent="0.25">
      <c r="A44" s="41"/>
      <c r="B44" s="41"/>
      <c r="C44" s="41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1"/>
      <c r="BL44" s="41"/>
      <c r="BM44" s="41"/>
      <c r="BN44" s="41"/>
    </row>
    <row r="45" spans="1:66" ht="25.5" customHeight="1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</row>
    <row r="46" spans="1:66" ht="25.5" customHeight="1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</row>
    <row r="47" spans="1:66" ht="25.5" customHeight="1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</row>
    <row r="48" spans="1:66" ht="25.5" customHeight="1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</row>
    <row r="49" spans="1:66" ht="25.5" customHeight="1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</row>
    <row r="50" spans="1:66" ht="25.5" customHeigh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</row>
    <row r="51" spans="1:66" ht="25.5" customHeight="1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</row>
    <row r="52" spans="1:66" ht="25.5" customHeight="1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66" ht="25.5" customHeight="1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66" ht="25.5" customHeight="1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</row>
    <row r="55" spans="1:66" ht="25.5" customHeight="1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66" ht="25.5" customHeigh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</row>
    <row r="57" spans="1:66" ht="125.25" customHeight="1" x14ac:dyDescent="0.25">
      <c r="A57" s="42"/>
      <c r="B57" s="42"/>
      <c r="C57" s="42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2"/>
      <c r="BK57" s="42"/>
      <c r="BL57" s="42"/>
      <c r="BM57" s="42"/>
      <c r="BN57" s="42"/>
    </row>
    <row r="58" spans="1:66" ht="25.5" customHeight="1" x14ac:dyDescent="0.25">
      <c r="A58" s="247" t="s">
        <v>101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7"/>
      <c r="BN58" s="76"/>
    </row>
    <row r="59" spans="1:66" ht="25.5" customHeight="1" x14ac:dyDescent="0.25">
      <c r="A59" s="248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76"/>
    </row>
    <row r="60" spans="1:66" ht="25.5" customHeight="1" x14ac:dyDescent="0.25">
      <c r="A60" s="248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76"/>
    </row>
    <row r="61" spans="1:66" ht="52.5" customHeight="1" x14ac:dyDescent="0.2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</row>
    <row r="62" spans="1:6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31.5" customHeight="1" x14ac:dyDescent="0.45">
      <c r="A63" s="203" t="str">
        <f>A3</f>
        <v>1</v>
      </c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41"/>
    </row>
    <row r="64" spans="1:66" ht="25.5" customHeight="1" x14ac:dyDescent="0.35">
      <c r="A64" s="204" t="s">
        <v>72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</row>
    <row r="65" spans="1:66" ht="25.5" customHeight="1" x14ac:dyDescent="0.25">
      <c r="A65" s="1"/>
      <c r="B65" s="33"/>
      <c r="C65" s="33"/>
      <c r="D65" s="33"/>
      <c r="E65" s="33"/>
      <c r="F65" s="33"/>
      <c r="G65" s="33"/>
      <c r="H65" s="33"/>
      <c r="I65" s="34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</row>
    <row r="66" spans="1:66" ht="25.5" customHeight="1" x14ac:dyDescent="0.25">
      <c r="A66" s="251" t="s">
        <v>73</v>
      </c>
      <c r="B66" s="252"/>
      <c r="C66" s="252"/>
      <c r="D66" s="252"/>
      <c r="E66" s="252"/>
      <c r="F66" s="252"/>
      <c r="G66" s="253" t="str">
        <f>IF(Q5="",IF(Q7="",IF(AR5="","","IČO: "&amp;AR5),IF(AR5="",Q7,Q7&amp;"; IČO: "&amp;AR5)),IF(Q7="",IF(AR5="",Q5,Q5&amp;"; IČO: "&amp;AR5),IF(AR5="",Q5&amp;"; "&amp;Q7,Q5&amp;"; "&amp;Q7&amp;"; IČO: "&amp;AR5)))</f>
        <v/>
      </c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253"/>
      <c r="BJ66" s="253"/>
      <c r="BK66" s="253"/>
      <c r="BL66" s="253"/>
      <c r="BM66" s="254"/>
      <c r="BN66" s="41"/>
    </row>
    <row r="67" spans="1:66" ht="25.5" customHeight="1" x14ac:dyDescent="0.3">
      <c r="A67" s="46"/>
      <c r="B67" s="46"/>
      <c r="C67" s="46"/>
      <c r="D67" s="46"/>
      <c r="E67" s="46"/>
      <c r="F67" s="46"/>
      <c r="G67" s="46"/>
      <c r="H67" s="46"/>
      <c r="I67" s="46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</row>
    <row r="68" spans="1:66" ht="25.5" customHeight="1" x14ac:dyDescent="0.25">
      <c r="A68" s="255" t="s">
        <v>74</v>
      </c>
      <c r="B68" s="255"/>
      <c r="C68" s="255"/>
      <c r="D68" s="255"/>
      <c r="E68" s="255" t="s">
        <v>75</v>
      </c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 t="s">
        <v>176</v>
      </c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 t="s">
        <v>76</v>
      </c>
      <c r="AL68" s="255"/>
      <c r="AM68" s="255"/>
      <c r="AN68" s="255"/>
      <c r="AO68" s="255"/>
      <c r="AP68" s="255" t="s">
        <v>77</v>
      </c>
      <c r="AQ68" s="255"/>
      <c r="AR68" s="255"/>
      <c r="AS68" s="255"/>
      <c r="AT68" s="255"/>
      <c r="AU68" s="255" t="s">
        <v>78</v>
      </c>
      <c r="AV68" s="255"/>
      <c r="AW68" s="255"/>
      <c r="AX68" s="255"/>
      <c r="AY68" s="255"/>
      <c r="AZ68" s="255" t="s">
        <v>193</v>
      </c>
      <c r="BA68" s="255"/>
      <c r="BB68" s="255"/>
      <c r="BC68" s="255"/>
      <c r="BD68" s="255"/>
      <c r="BE68" s="255"/>
      <c r="BF68" s="255"/>
      <c r="BG68" s="255" t="s">
        <v>79</v>
      </c>
      <c r="BH68" s="255"/>
      <c r="BI68" s="255"/>
      <c r="BJ68" s="255"/>
      <c r="BK68" s="255"/>
      <c r="BL68" s="255"/>
      <c r="BM68" s="255"/>
      <c r="BN68" s="41"/>
    </row>
    <row r="69" spans="1:66" ht="25.5" customHeight="1" x14ac:dyDescent="0.25">
      <c r="A69" s="255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42"/>
    </row>
    <row r="70" spans="1:66" ht="25.5" customHeight="1" x14ac:dyDescent="0.25">
      <c r="A70" s="200">
        <f>IF(OR(ISBLANK(Formulář!B27),Formulář!B27=0),"",Formulář!B27)</f>
        <v>1</v>
      </c>
      <c r="B70" s="201"/>
      <c r="C70" s="201"/>
      <c r="D70" s="202"/>
      <c r="E70" s="200" t="str">
        <f>IF(OR(ISBLANK(Formulář!C27),Formulář!C27=0),"",Formulář!C27)</f>
        <v>(vyberte ze seznamu)</v>
      </c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2"/>
      <c r="X70" s="201" t="str">
        <f>IF(OR(ISBLANK(Formulář!F27),Formulář!F27=0),"",Formulář!F27)</f>
        <v>(vyberte ze seznamu)</v>
      </c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2"/>
      <c r="AK70" s="205" t="str">
        <f>IF(Formulář!I27="","",Formulář!I27)</f>
        <v/>
      </c>
      <c r="AL70" s="206"/>
      <c r="AM70" s="206"/>
      <c r="AN70" s="206"/>
      <c r="AO70" s="207"/>
      <c r="AP70" s="197" t="str">
        <f>IF(OR(ISBLANK(Formulář!L27),ISBLANK(Formulář!O27)),"",Formulář!AJ27)</f>
        <v/>
      </c>
      <c r="AQ70" s="198"/>
      <c r="AR70" s="198"/>
      <c r="AS70" s="198"/>
      <c r="AT70" s="199"/>
      <c r="AU70" s="197" t="str">
        <f>IF(OR(ISBLANK(Formulář!P27),ISBLANK(Formulář!S27)),"",Formulář!AK27)</f>
        <v/>
      </c>
      <c r="AV70" s="198"/>
      <c r="AW70" s="198"/>
      <c r="AX70" s="198"/>
      <c r="AY70" s="199"/>
      <c r="AZ70" s="200" t="str">
        <f>IF(ISBLANK(Formulář!T27),"",Formulář!T27)</f>
        <v/>
      </c>
      <c r="BA70" s="201"/>
      <c r="BB70" s="201"/>
      <c r="BC70" s="201"/>
      <c r="BD70" s="201"/>
      <c r="BE70" s="201"/>
      <c r="BF70" s="202"/>
      <c r="BG70" s="200" t="str">
        <f>Formulář!V27</f>
        <v/>
      </c>
      <c r="BH70" s="201"/>
      <c r="BI70" s="201"/>
      <c r="BJ70" s="201"/>
      <c r="BK70" s="201"/>
      <c r="BL70" s="201"/>
      <c r="BM70" s="202"/>
      <c r="BN70" s="42"/>
    </row>
    <row r="71" spans="1:66" ht="25.5" customHeight="1" x14ac:dyDescent="0.25">
      <c r="A71" s="200" t="str">
        <f>IF(OR(ISBLANK(Formulář!B28),Formulář!B28=0),"",Formulář!B28)</f>
        <v/>
      </c>
      <c r="B71" s="201"/>
      <c r="C71" s="201"/>
      <c r="D71" s="202"/>
      <c r="E71" s="200" t="str">
        <f>IF(OR(ISBLANK(Formulář!C28),Formulář!C28=0),"",Formulář!C28)</f>
        <v/>
      </c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2"/>
      <c r="X71" s="201" t="str">
        <f>IF(OR(ISBLANK(Formulář!F28),Formulář!F28=0),"",Formulář!F28)</f>
        <v/>
      </c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2"/>
      <c r="AK71" s="205" t="str">
        <f>IF(Formulář!I28="","",Formulář!I28)</f>
        <v/>
      </c>
      <c r="AL71" s="206"/>
      <c r="AM71" s="206"/>
      <c r="AN71" s="206"/>
      <c r="AO71" s="207"/>
      <c r="AP71" s="197" t="str">
        <f>IF(OR(ISBLANK(Formulář!L28),ISBLANK(Formulář!O28)),"",Formulář!AJ28)</f>
        <v/>
      </c>
      <c r="AQ71" s="198"/>
      <c r="AR71" s="198"/>
      <c r="AS71" s="198"/>
      <c r="AT71" s="199"/>
      <c r="AU71" s="197" t="str">
        <f>IF(OR(ISBLANK(Formulář!P28),ISBLANK(Formulář!S28)),"",Formulář!AK28)</f>
        <v/>
      </c>
      <c r="AV71" s="198"/>
      <c r="AW71" s="198"/>
      <c r="AX71" s="198"/>
      <c r="AY71" s="199"/>
      <c r="AZ71" s="200" t="str">
        <f>IF(ISBLANK(Formulář!T28),"",Formulář!T28)</f>
        <v/>
      </c>
      <c r="BA71" s="201"/>
      <c r="BB71" s="201"/>
      <c r="BC71" s="201"/>
      <c r="BD71" s="201"/>
      <c r="BE71" s="201"/>
      <c r="BF71" s="202"/>
      <c r="BG71" s="200" t="str">
        <f>Formulář!V28</f>
        <v/>
      </c>
      <c r="BH71" s="201"/>
      <c r="BI71" s="201"/>
      <c r="BJ71" s="201"/>
      <c r="BK71" s="201"/>
      <c r="BL71" s="201"/>
      <c r="BM71" s="202"/>
      <c r="BN71" s="42"/>
    </row>
    <row r="72" spans="1:66" ht="25.5" customHeight="1" x14ac:dyDescent="0.25">
      <c r="A72" s="200" t="str">
        <f>IF(OR(ISBLANK(Formulář!B29),Formulář!B29=0),"",Formulář!B29)</f>
        <v/>
      </c>
      <c r="B72" s="201"/>
      <c r="C72" s="201"/>
      <c r="D72" s="202"/>
      <c r="E72" s="200" t="str">
        <f>IF(OR(ISBLANK(Formulář!C29),Formulář!C29=0),"",Formulář!C29)</f>
        <v/>
      </c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2"/>
      <c r="X72" s="201" t="str">
        <f>IF(OR(ISBLANK(Formulář!F29),Formulář!F29=0),"",Formulář!F29)</f>
        <v/>
      </c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2"/>
      <c r="AK72" s="205" t="str">
        <f>IF(Formulář!I29="","",Formulář!I29)</f>
        <v/>
      </c>
      <c r="AL72" s="206"/>
      <c r="AM72" s="206"/>
      <c r="AN72" s="206"/>
      <c r="AO72" s="207"/>
      <c r="AP72" s="197" t="str">
        <f>IF(OR(ISBLANK(Formulář!L29),ISBLANK(Formulář!O29)),"",Formulář!AJ29)</f>
        <v/>
      </c>
      <c r="AQ72" s="198"/>
      <c r="AR72" s="198"/>
      <c r="AS72" s="198"/>
      <c r="AT72" s="199"/>
      <c r="AU72" s="197" t="str">
        <f>IF(OR(ISBLANK(Formulář!P29),ISBLANK(Formulář!S29)),"",Formulář!AK29)</f>
        <v/>
      </c>
      <c r="AV72" s="198"/>
      <c r="AW72" s="198"/>
      <c r="AX72" s="198"/>
      <c r="AY72" s="199"/>
      <c r="AZ72" s="200" t="str">
        <f>IF(ISBLANK(Formulář!T29),"",Formulář!T29)</f>
        <v/>
      </c>
      <c r="BA72" s="201"/>
      <c r="BB72" s="201"/>
      <c r="BC72" s="201"/>
      <c r="BD72" s="201"/>
      <c r="BE72" s="201"/>
      <c r="BF72" s="202"/>
      <c r="BG72" s="200" t="str">
        <f>Formulář!V29</f>
        <v/>
      </c>
      <c r="BH72" s="201"/>
      <c r="BI72" s="201"/>
      <c r="BJ72" s="201"/>
      <c r="BK72" s="201"/>
      <c r="BL72" s="201"/>
      <c r="BM72" s="202"/>
      <c r="BN72" s="42"/>
    </row>
    <row r="73" spans="1:66" ht="25.5" customHeight="1" x14ac:dyDescent="0.25">
      <c r="A73" s="200" t="str">
        <f>IF(OR(ISBLANK(Formulář!B30),Formulář!B30=0),"",Formulář!B30)</f>
        <v/>
      </c>
      <c r="B73" s="201"/>
      <c r="C73" s="201"/>
      <c r="D73" s="202"/>
      <c r="E73" s="200" t="str">
        <f>IF(OR(ISBLANK(Formulář!C30),Formulář!C30=0),"",Formulář!C30)</f>
        <v/>
      </c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2"/>
      <c r="X73" s="201" t="str">
        <f>IF(OR(ISBLANK(Formulář!F30),Formulář!F30=0),"",Formulář!F30)</f>
        <v/>
      </c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2"/>
      <c r="AK73" s="205" t="str">
        <f>IF(Formulář!I30="","",Formulář!I30)</f>
        <v/>
      </c>
      <c r="AL73" s="206"/>
      <c r="AM73" s="206"/>
      <c r="AN73" s="206"/>
      <c r="AO73" s="207"/>
      <c r="AP73" s="197" t="str">
        <f>IF(OR(ISBLANK(Formulář!L30),ISBLANK(Formulář!O30)),"",Formulář!AJ30)</f>
        <v/>
      </c>
      <c r="AQ73" s="198"/>
      <c r="AR73" s="198"/>
      <c r="AS73" s="198"/>
      <c r="AT73" s="199"/>
      <c r="AU73" s="197" t="str">
        <f>IF(OR(ISBLANK(Formulář!P30),ISBLANK(Formulář!S30)),"",Formulář!AK30)</f>
        <v/>
      </c>
      <c r="AV73" s="198"/>
      <c r="AW73" s="198"/>
      <c r="AX73" s="198"/>
      <c r="AY73" s="199"/>
      <c r="AZ73" s="200" t="str">
        <f>IF(ISBLANK(Formulář!T30),"",Formulář!T30)</f>
        <v/>
      </c>
      <c r="BA73" s="201"/>
      <c r="BB73" s="201"/>
      <c r="BC73" s="201"/>
      <c r="BD73" s="201"/>
      <c r="BE73" s="201"/>
      <c r="BF73" s="202"/>
      <c r="BG73" s="200" t="str">
        <f>Formulář!V30</f>
        <v/>
      </c>
      <c r="BH73" s="201"/>
      <c r="BI73" s="201"/>
      <c r="BJ73" s="201"/>
      <c r="BK73" s="201"/>
      <c r="BL73" s="201"/>
      <c r="BM73" s="202"/>
      <c r="BN73" s="42"/>
    </row>
    <row r="74" spans="1:66" ht="25.5" customHeight="1" x14ac:dyDescent="0.25">
      <c r="A74" s="200" t="str">
        <f>IF(OR(ISBLANK(Formulář!B31),Formulář!B31=0),"",Formulář!B31)</f>
        <v/>
      </c>
      <c r="B74" s="201"/>
      <c r="C74" s="201"/>
      <c r="D74" s="202"/>
      <c r="E74" s="200" t="str">
        <f>IF(OR(ISBLANK(Formulář!C31),Formulář!C31=0),"",Formulář!C31)</f>
        <v/>
      </c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2"/>
      <c r="X74" s="201" t="str">
        <f>IF(OR(ISBLANK(Formulář!F31),Formulář!F31=0),"",Formulář!F31)</f>
        <v/>
      </c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2"/>
      <c r="AK74" s="205" t="str">
        <f>IF(Formulář!I31="","",Formulář!I31)</f>
        <v/>
      </c>
      <c r="AL74" s="206"/>
      <c r="AM74" s="206"/>
      <c r="AN74" s="206"/>
      <c r="AO74" s="207"/>
      <c r="AP74" s="197" t="str">
        <f>IF(OR(ISBLANK(Formulář!L31),ISBLANK(Formulář!O31)),"",Formulář!AJ31)</f>
        <v/>
      </c>
      <c r="AQ74" s="198"/>
      <c r="AR74" s="198"/>
      <c r="AS74" s="198"/>
      <c r="AT74" s="199"/>
      <c r="AU74" s="197" t="str">
        <f>IF(OR(ISBLANK(Formulář!P31),ISBLANK(Formulář!S31)),"",Formulář!AK31)</f>
        <v/>
      </c>
      <c r="AV74" s="198"/>
      <c r="AW74" s="198"/>
      <c r="AX74" s="198"/>
      <c r="AY74" s="199"/>
      <c r="AZ74" s="200" t="str">
        <f>IF(ISBLANK(Formulář!T31),"",Formulář!T31)</f>
        <v/>
      </c>
      <c r="BA74" s="201"/>
      <c r="BB74" s="201"/>
      <c r="BC74" s="201"/>
      <c r="BD74" s="201"/>
      <c r="BE74" s="201"/>
      <c r="BF74" s="202"/>
      <c r="BG74" s="200" t="str">
        <f>Formulář!V31</f>
        <v/>
      </c>
      <c r="BH74" s="201"/>
      <c r="BI74" s="201"/>
      <c r="BJ74" s="201"/>
      <c r="BK74" s="201"/>
      <c r="BL74" s="201"/>
      <c r="BM74" s="202"/>
      <c r="BN74" s="42"/>
    </row>
    <row r="75" spans="1:66" ht="25.5" customHeight="1" x14ac:dyDescent="0.25">
      <c r="A75" s="200" t="str">
        <f>IF(OR(ISBLANK(Formulář!B32),Formulář!B32=0),"",Formulář!B32)</f>
        <v/>
      </c>
      <c r="B75" s="201"/>
      <c r="C75" s="201"/>
      <c r="D75" s="202"/>
      <c r="E75" s="200" t="str">
        <f>IF(OR(ISBLANK(Formulář!C32),Formulář!C32=0),"",Formulář!C32)</f>
        <v/>
      </c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2"/>
      <c r="X75" s="201" t="str">
        <f>IF(OR(ISBLANK(Formulář!F32),Formulář!F32=0),"",Formulář!F32)</f>
        <v/>
      </c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2"/>
      <c r="AK75" s="205" t="str">
        <f>IF(Formulář!I32="","",Formulář!I32)</f>
        <v/>
      </c>
      <c r="AL75" s="206"/>
      <c r="AM75" s="206"/>
      <c r="AN75" s="206"/>
      <c r="AO75" s="207"/>
      <c r="AP75" s="197" t="str">
        <f>IF(OR(ISBLANK(Formulář!L32),ISBLANK(Formulář!O32)),"",Formulář!AJ32)</f>
        <v/>
      </c>
      <c r="AQ75" s="198"/>
      <c r="AR75" s="198"/>
      <c r="AS75" s="198"/>
      <c r="AT75" s="199"/>
      <c r="AU75" s="197" t="str">
        <f>IF(OR(ISBLANK(Formulář!P32),ISBLANK(Formulář!S32)),"",Formulář!AK32)</f>
        <v/>
      </c>
      <c r="AV75" s="198"/>
      <c r="AW75" s="198"/>
      <c r="AX75" s="198"/>
      <c r="AY75" s="199"/>
      <c r="AZ75" s="200" t="str">
        <f>IF(ISBLANK(Formulář!T32),"",Formulář!T32)</f>
        <v/>
      </c>
      <c r="BA75" s="201"/>
      <c r="BB75" s="201"/>
      <c r="BC75" s="201"/>
      <c r="BD75" s="201"/>
      <c r="BE75" s="201"/>
      <c r="BF75" s="202"/>
      <c r="BG75" s="200" t="str">
        <f>Formulář!V32</f>
        <v/>
      </c>
      <c r="BH75" s="201"/>
      <c r="BI75" s="201"/>
      <c r="BJ75" s="201"/>
      <c r="BK75" s="201"/>
      <c r="BL75" s="201"/>
      <c r="BM75" s="202"/>
      <c r="BN75" s="42"/>
    </row>
    <row r="76" spans="1:66" ht="25.5" customHeight="1" x14ac:dyDescent="0.25">
      <c r="A76" s="200" t="str">
        <f>IF(OR(ISBLANK(Formulář!B33),Formulář!B33=0),"",Formulář!B33)</f>
        <v/>
      </c>
      <c r="B76" s="201"/>
      <c r="C76" s="201"/>
      <c r="D76" s="202"/>
      <c r="E76" s="200" t="str">
        <f>IF(OR(ISBLANK(Formulář!C33),Formulář!C33=0),"",Formulář!C33)</f>
        <v/>
      </c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2"/>
      <c r="X76" s="201" t="str">
        <f>IF(OR(ISBLANK(Formulář!F33),Formulář!F33=0),"",Formulář!F33)</f>
        <v/>
      </c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2"/>
      <c r="AK76" s="205" t="str">
        <f>IF(Formulář!I33="","",Formulář!I33)</f>
        <v/>
      </c>
      <c r="AL76" s="206"/>
      <c r="AM76" s="206"/>
      <c r="AN76" s="206"/>
      <c r="AO76" s="207"/>
      <c r="AP76" s="197" t="str">
        <f>IF(OR(ISBLANK(Formulář!L33),ISBLANK(Formulář!O33)),"",Formulář!AJ33)</f>
        <v/>
      </c>
      <c r="AQ76" s="198"/>
      <c r="AR76" s="198"/>
      <c r="AS76" s="198"/>
      <c r="AT76" s="199"/>
      <c r="AU76" s="197" t="str">
        <f>IF(OR(ISBLANK(Formulář!P33),ISBLANK(Formulář!S33)),"",Formulář!AK33)</f>
        <v/>
      </c>
      <c r="AV76" s="198"/>
      <c r="AW76" s="198"/>
      <c r="AX76" s="198"/>
      <c r="AY76" s="199"/>
      <c r="AZ76" s="200" t="str">
        <f>IF(ISBLANK(Formulář!T33),"",Formulář!T33)</f>
        <v/>
      </c>
      <c r="BA76" s="201"/>
      <c r="BB76" s="201"/>
      <c r="BC76" s="201"/>
      <c r="BD76" s="201"/>
      <c r="BE76" s="201"/>
      <c r="BF76" s="202"/>
      <c r="BG76" s="200" t="str">
        <f>Formulář!V33</f>
        <v/>
      </c>
      <c r="BH76" s="201"/>
      <c r="BI76" s="201"/>
      <c r="BJ76" s="201"/>
      <c r="BK76" s="201"/>
      <c r="BL76" s="201"/>
      <c r="BM76" s="202"/>
      <c r="BN76" s="42"/>
    </row>
    <row r="77" spans="1:66" ht="25.5" customHeight="1" x14ac:dyDescent="0.25">
      <c r="A77" s="200" t="str">
        <f>IF(OR(ISBLANK(Formulář!B34),Formulář!B34=0),"",Formulář!B34)</f>
        <v/>
      </c>
      <c r="B77" s="201"/>
      <c r="C77" s="201"/>
      <c r="D77" s="202"/>
      <c r="E77" s="200" t="str">
        <f>IF(OR(ISBLANK(Formulář!C34),Formulář!C34=0),"",Formulář!C34)</f>
        <v/>
      </c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2"/>
      <c r="X77" s="201" t="str">
        <f>IF(OR(ISBLANK(Formulář!F34),Formulář!F34=0),"",Formulář!F34)</f>
        <v/>
      </c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2"/>
      <c r="AK77" s="205" t="str">
        <f>IF(Formulář!I34="","",Formulář!I34)</f>
        <v/>
      </c>
      <c r="AL77" s="206"/>
      <c r="AM77" s="206"/>
      <c r="AN77" s="206"/>
      <c r="AO77" s="207"/>
      <c r="AP77" s="197" t="str">
        <f>IF(OR(ISBLANK(Formulář!L34),ISBLANK(Formulář!O34)),"",Formulář!AJ34)</f>
        <v/>
      </c>
      <c r="AQ77" s="198"/>
      <c r="AR77" s="198"/>
      <c r="AS77" s="198"/>
      <c r="AT77" s="199"/>
      <c r="AU77" s="197" t="str">
        <f>IF(OR(ISBLANK(Formulář!P34),ISBLANK(Formulář!S34)),"",Formulář!AK34)</f>
        <v/>
      </c>
      <c r="AV77" s="198"/>
      <c r="AW77" s="198"/>
      <c r="AX77" s="198"/>
      <c r="AY77" s="199"/>
      <c r="AZ77" s="200" t="str">
        <f>IF(ISBLANK(Formulář!T34),"",Formulář!T34)</f>
        <v/>
      </c>
      <c r="BA77" s="201"/>
      <c r="BB77" s="201"/>
      <c r="BC77" s="201"/>
      <c r="BD77" s="201"/>
      <c r="BE77" s="201"/>
      <c r="BF77" s="202"/>
      <c r="BG77" s="200" t="str">
        <f>Formulář!V34</f>
        <v/>
      </c>
      <c r="BH77" s="201"/>
      <c r="BI77" s="201"/>
      <c r="BJ77" s="201"/>
      <c r="BK77" s="201"/>
      <c r="BL77" s="201"/>
      <c r="BM77" s="202"/>
      <c r="BN77" s="42"/>
    </row>
    <row r="78" spans="1:66" ht="25.5" customHeight="1" x14ac:dyDescent="0.25">
      <c r="A78" s="200" t="str">
        <f>IF(OR(ISBLANK(Formulář!B35),Formulář!B35=0),"",Formulář!B35)</f>
        <v/>
      </c>
      <c r="B78" s="201"/>
      <c r="C78" s="201"/>
      <c r="D78" s="202"/>
      <c r="E78" s="200" t="str">
        <f>IF(OR(ISBLANK(Formulář!C35),Formulář!C35=0),"",Formulář!C35)</f>
        <v/>
      </c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2"/>
      <c r="X78" s="201" t="str">
        <f>IF(OR(ISBLANK(Formulář!F35),Formulář!F35=0),"",Formulář!F35)</f>
        <v/>
      </c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2"/>
      <c r="AK78" s="205" t="str">
        <f>IF(Formulář!I35="","",Formulář!I35)</f>
        <v/>
      </c>
      <c r="AL78" s="206"/>
      <c r="AM78" s="206"/>
      <c r="AN78" s="206"/>
      <c r="AO78" s="207"/>
      <c r="AP78" s="197" t="str">
        <f>IF(OR(ISBLANK(Formulář!L35),ISBLANK(Formulář!O35)),"",Formulář!AJ35)</f>
        <v/>
      </c>
      <c r="AQ78" s="198"/>
      <c r="AR78" s="198"/>
      <c r="AS78" s="198"/>
      <c r="AT78" s="199"/>
      <c r="AU78" s="197" t="str">
        <f>IF(OR(ISBLANK(Formulář!P35),ISBLANK(Formulář!S35)),"",Formulář!AK35)</f>
        <v/>
      </c>
      <c r="AV78" s="198"/>
      <c r="AW78" s="198"/>
      <c r="AX78" s="198"/>
      <c r="AY78" s="199"/>
      <c r="AZ78" s="200" t="str">
        <f>IF(ISBLANK(Formulář!T35),"",Formulář!T35)</f>
        <v/>
      </c>
      <c r="BA78" s="201"/>
      <c r="BB78" s="201"/>
      <c r="BC78" s="201"/>
      <c r="BD78" s="201"/>
      <c r="BE78" s="201"/>
      <c r="BF78" s="202"/>
      <c r="BG78" s="200" t="str">
        <f>Formulář!V35</f>
        <v/>
      </c>
      <c r="BH78" s="201"/>
      <c r="BI78" s="201"/>
      <c r="BJ78" s="201"/>
      <c r="BK78" s="201"/>
      <c r="BL78" s="201"/>
      <c r="BM78" s="202"/>
      <c r="BN78" s="42"/>
    </row>
    <row r="79" spans="1:66" ht="25.5" customHeight="1" x14ac:dyDescent="0.25">
      <c r="A79" s="200" t="str">
        <f>IF(OR(ISBLANK(Formulář!B36),Formulář!B36=0),"",Formulář!B36)</f>
        <v/>
      </c>
      <c r="B79" s="201"/>
      <c r="C79" s="201"/>
      <c r="D79" s="202"/>
      <c r="E79" s="200" t="str">
        <f>IF(OR(ISBLANK(Formulář!C36),Formulář!C36=0),"",Formulář!C36)</f>
        <v/>
      </c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2"/>
      <c r="X79" s="201" t="str">
        <f>IF(OR(ISBLANK(Formulář!F36),Formulář!F36=0),"",Formulář!F36)</f>
        <v/>
      </c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2"/>
      <c r="AK79" s="205" t="str">
        <f>IF(Formulář!I36="","",Formulář!I36)</f>
        <v/>
      </c>
      <c r="AL79" s="206"/>
      <c r="AM79" s="206"/>
      <c r="AN79" s="206"/>
      <c r="AO79" s="207"/>
      <c r="AP79" s="197" t="str">
        <f>IF(OR(ISBLANK(Formulář!L36),ISBLANK(Formulář!O36)),"",Formulář!AJ36)</f>
        <v/>
      </c>
      <c r="AQ79" s="198"/>
      <c r="AR79" s="198"/>
      <c r="AS79" s="198"/>
      <c r="AT79" s="199"/>
      <c r="AU79" s="197" t="str">
        <f>IF(OR(ISBLANK(Formulář!P36),ISBLANK(Formulář!S36)),"",Formulář!AK36)</f>
        <v/>
      </c>
      <c r="AV79" s="198"/>
      <c r="AW79" s="198"/>
      <c r="AX79" s="198"/>
      <c r="AY79" s="199"/>
      <c r="AZ79" s="200" t="str">
        <f>IF(ISBLANK(Formulář!T36),"",Formulář!T36)</f>
        <v/>
      </c>
      <c r="BA79" s="201"/>
      <c r="BB79" s="201"/>
      <c r="BC79" s="201"/>
      <c r="BD79" s="201"/>
      <c r="BE79" s="201"/>
      <c r="BF79" s="202"/>
      <c r="BG79" s="200" t="str">
        <f>Formulář!V36</f>
        <v/>
      </c>
      <c r="BH79" s="201"/>
      <c r="BI79" s="201"/>
      <c r="BJ79" s="201"/>
      <c r="BK79" s="201"/>
      <c r="BL79" s="201"/>
      <c r="BM79" s="202"/>
      <c r="BN79" s="42"/>
    </row>
    <row r="80" spans="1:66" ht="25.5" customHeight="1" x14ac:dyDescent="0.25">
      <c r="A80" s="200" t="str">
        <f>IF(OR(ISBLANK(Formulář!B37),Formulář!B37=0),"",Formulář!B37)</f>
        <v/>
      </c>
      <c r="B80" s="201"/>
      <c r="C80" s="201"/>
      <c r="D80" s="202"/>
      <c r="E80" s="200" t="str">
        <f>IF(OR(ISBLANK(Formulář!C37),Formulář!C37=0),"",Formulář!C37)</f>
        <v/>
      </c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2"/>
      <c r="X80" s="201" t="str">
        <f>IF(OR(ISBLANK(Formulář!F37),Formulář!F37=0),"",Formulář!F37)</f>
        <v/>
      </c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2"/>
      <c r="AK80" s="205" t="str">
        <f>IF(Formulář!I37="","",Formulář!I37)</f>
        <v/>
      </c>
      <c r="AL80" s="206"/>
      <c r="AM80" s="206"/>
      <c r="AN80" s="206"/>
      <c r="AO80" s="207"/>
      <c r="AP80" s="197" t="str">
        <f>IF(OR(ISBLANK(Formulář!L37),ISBLANK(Formulář!O37)),"",Formulář!AJ37)</f>
        <v/>
      </c>
      <c r="AQ80" s="198"/>
      <c r="AR80" s="198"/>
      <c r="AS80" s="198"/>
      <c r="AT80" s="199"/>
      <c r="AU80" s="197" t="str">
        <f>IF(OR(ISBLANK(Formulář!P37),ISBLANK(Formulář!S37)),"",Formulář!AK37)</f>
        <v/>
      </c>
      <c r="AV80" s="198"/>
      <c r="AW80" s="198"/>
      <c r="AX80" s="198"/>
      <c r="AY80" s="199"/>
      <c r="AZ80" s="200" t="str">
        <f>IF(ISBLANK(Formulář!T37),"",Formulář!T37)</f>
        <v/>
      </c>
      <c r="BA80" s="201"/>
      <c r="BB80" s="201"/>
      <c r="BC80" s="201"/>
      <c r="BD80" s="201"/>
      <c r="BE80" s="201"/>
      <c r="BF80" s="202"/>
      <c r="BG80" s="200" t="str">
        <f>Formulář!V37</f>
        <v/>
      </c>
      <c r="BH80" s="201"/>
      <c r="BI80" s="201"/>
      <c r="BJ80" s="201"/>
      <c r="BK80" s="201"/>
      <c r="BL80" s="201"/>
      <c r="BM80" s="202"/>
      <c r="BN80" s="42"/>
    </row>
    <row r="81" spans="1:66" ht="25.5" customHeight="1" x14ac:dyDescent="0.25">
      <c r="A81" s="200" t="str">
        <f>IF(OR(ISBLANK(Formulář!B38),Formulář!B38=0),"",Formulář!B38)</f>
        <v/>
      </c>
      <c r="B81" s="201"/>
      <c r="C81" s="201"/>
      <c r="D81" s="202"/>
      <c r="E81" s="200" t="str">
        <f>IF(OR(ISBLANK(Formulář!C38),Formulář!C38=0),"",Formulář!C38)</f>
        <v/>
      </c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2"/>
      <c r="X81" s="201" t="str">
        <f>IF(OR(ISBLANK(Formulář!F38),Formulář!F38=0),"",Formulář!F38)</f>
        <v/>
      </c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2"/>
      <c r="AK81" s="205" t="str">
        <f>IF(Formulář!I38="","",Formulář!I38)</f>
        <v/>
      </c>
      <c r="AL81" s="206"/>
      <c r="AM81" s="206"/>
      <c r="AN81" s="206"/>
      <c r="AO81" s="207"/>
      <c r="AP81" s="197" t="str">
        <f>IF(OR(ISBLANK(Formulář!L38),ISBLANK(Formulář!O38)),"",Formulář!AJ38)</f>
        <v/>
      </c>
      <c r="AQ81" s="198"/>
      <c r="AR81" s="198"/>
      <c r="AS81" s="198"/>
      <c r="AT81" s="199"/>
      <c r="AU81" s="197" t="str">
        <f>IF(OR(ISBLANK(Formulář!P38),ISBLANK(Formulář!S38)),"",Formulář!AK38)</f>
        <v/>
      </c>
      <c r="AV81" s="198"/>
      <c r="AW81" s="198"/>
      <c r="AX81" s="198"/>
      <c r="AY81" s="199"/>
      <c r="AZ81" s="200" t="str">
        <f>IF(ISBLANK(Formulář!T38),"",Formulář!T38)</f>
        <v/>
      </c>
      <c r="BA81" s="201"/>
      <c r="BB81" s="201"/>
      <c r="BC81" s="201"/>
      <c r="BD81" s="201"/>
      <c r="BE81" s="201"/>
      <c r="BF81" s="202"/>
      <c r="BG81" s="200" t="str">
        <f>Formulář!V38</f>
        <v/>
      </c>
      <c r="BH81" s="201"/>
      <c r="BI81" s="201"/>
      <c r="BJ81" s="201"/>
      <c r="BK81" s="201"/>
      <c r="BL81" s="201"/>
      <c r="BM81" s="202"/>
      <c r="BN81" s="42"/>
    </row>
    <row r="82" spans="1:66" ht="25.5" customHeight="1" x14ac:dyDescent="0.25">
      <c r="A82" s="200" t="str">
        <f>IF(OR(ISBLANK(Formulář!B39),Formulář!B39=0),"",Formulář!B39)</f>
        <v/>
      </c>
      <c r="B82" s="201"/>
      <c r="C82" s="201"/>
      <c r="D82" s="202"/>
      <c r="E82" s="200" t="str">
        <f>IF(OR(ISBLANK(Formulář!C39),Formulář!C39=0),"",Formulář!C39)</f>
        <v/>
      </c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2"/>
      <c r="X82" s="201" t="str">
        <f>IF(OR(ISBLANK(Formulář!F39),Formulář!F39=0),"",Formulář!F39)</f>
        <v/>
      </c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2"/>
      <c r="AK82" s="205" t="str">
        <f>IF(Formulář!I39="","",Formulář!I39)</f>
        <v/>
      </c>
      <c r="AL82" s="206"/>
      <c r="AM82" s="206"/>
      <c r="AN82" s="206"/>
      <c r="AO82" s="207"/>
      <c r="AP82" s="197" t="str">
        <f>IF(OR(ISBLANK(Formulář!L39),ISBLANK(Formulář!O39)),"",Formulář!AJ39)</f>
        <v/>
      </c>
      <c r="AQ82" s="198"/>
      <c r="AR82" s="198"/>
      <c r="AS82" s="198"/>
      <c r="AT82" s="199"/>
      <c r="AU82" s="197" t="str">
        <f>IF(OR(ISBLANK(Formulář!P39),ISBLANK(Formulář!S39)),"",Formulář!AK39)</f>
        <v/>
      </c>
      <c r="AV82" s="198"/>
      <c r="AW82" s="198"/>
      <c r="AX82" s="198"/>
      <c r="AY82" s="199"/>
      <c r="AZ82" s="200" t="str">
        <f>IF(ISBLANK(Formulář!T39),"",Formulář!T39)</f>
        <v/>
      </c>
      <c r="BA82" s="201"/>
      <c r="BB82" s="201"/>
      <c r="BC82" s="201"/>
      <c r="BD82" s="201"/>
      <c r="BE82" s="201"/>
      <c r="BF82" s="202"/>
      <c r="BG82" s="200" t="str">
        <f>Formulář!V39</f>
        <v/>
      </c>
      <c r="BH82" s="201"/>
      <c r="BI82" s="201"/>
      <c r="BJ82" s="201"/>
      <c r="BK82" s="201"/>
      <c r="BL82" s="201"/>
      <c r="BM82" s="202"/>
      <c r="BN82" s="42"/>
    </row>
    <row r="83" spans="1:66" ht="25.5" customHeight="1" x14ac:dyDescent="0.25">
      <c r="A83" s="200" t="str">
        <f>IF(OR(ISBLANK(Formulář!B40),Formulář!B40=0),"",Formulář!B40)</f>
        <v/>
      </c>
      <c r="B83" s="201"/>
      <c r="C83" s="201"/>
      <c r="D83" s="202"/>
      <c r="E83" s="200" t="str">
        <f>IF(OR(ISBLANK(Formulář!C40),Formulář!C40=0),"",Formulář!C40)</f>
        <v/>
      </c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2"/>
      <c r="X83" s="201" t="str">
        <f>IF(OR(ISBLANK(Formulář!F40),Formulář!F40=0),"",Formulář!F40)</f>
        <v/>
      </c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2"/>
      <c r="AK83" s="205" t="str">
        <f>IF(Formulář!I40="","",Formulář!I40)</f>
        <v/>
      </c>
      <c r="AL83" s="206"/>
      <c r="AM83" s="206"/>
      <c r="AN83" s="206"/>
      <c r="AO83" s="207"/>
      <c r="AP83" s="197" t="str">
        <f>IF(OR(ISBLANK(Formulář!L40),ISBLANK(Formulář!O40)),"",Formulář!AJ40)</f>
        <v/>
      </c>
      <c r="AQ83" s="198"/>
      <c r="AR83" s="198"/>
      <c r="AS83" s="198"/>
      <c r="AT83" s="199"/>
      <c r="AU83" s="197" t="str">
        <f>IF(OR(ISBLANK(Formulář!P40),ISBLANK(Formulář!S40)),"",Formulář!AK40)</f>
        <v/>
      </c>
      <c r="AV83" s="198"/>
      <c r="AW83" s="198"/>
      <c r="AX83" s="198"/>
      <c r="AY83" s="199"/>
      <c r="AZ83" s="200" t="str">
        <f>IF(ISBLANK(Formulář!T40),"",Formulář!T40)</f>
        <v/>
      </c>
      <c r="BA83" s="201"/>
      <c r="BB83" s="201"/>
      <c r="BC83" s="201"/>
      <c r="BD83" s="201"/>
      <c r="BE83" s="201"/>
      <c r="BF83" s="202"/>
      <c r="BG83" s="200" t="str">
        <f>Formulář!V40</f>
        <v/>
      </c>
      <c r="BH83" s="201"/>
      <c r="BI83" s="201"/>
      <c r="BJ83" s="201"/>
      <c r="BK83" s="201"/>
      <c r="BL83" s="201"/>
      <c r="BM83" s="202"/>
      <c r="BN83" s="42"/>
    </row>
    <row r="84" spans="1:66" ht="25.5" customHeight="1" x14ac:dyDescent="0.25">
      <c r="A84" s="200" t="str">
        <f>IF(OR(ISBLANK(Formulář!B41),Formulář!B41=0),"",Formulář!B41)</f>
        <v/>
      </c>
      <c r="B84" s="201"/>
      <c r="C84" s="201"/>
      <c r="D84" s="202"/>
      <c r="E84" s="200" t="str">
        <f>IF(OR(ISBLANK(Formulář!C41),Formulář!C41=0),"",Formulář!C41)</f>
        <v/>
      </c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2"/>
      <c r="X84" s="201" t="str">
        <f>IF(OR(ISBLANK(Formulář!F41),Formulář!F41=0),"",Formulář!F41)</f>
        <v/>
      </c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2"/>
      <c r="AK84" s="205" t="str">
        <f>IF(Formulář!I41="","",Formulář!I41)</f>
        <v/>
      </c>
      <c r="AL84" s="206"/>
      <c r="AM84" s="206"/>
      <c r="AN84" s="206"/>
      <c r="AO84" s="207"/>
      <c r="AP84" s="197" t="str">
        <f>IF(OR(ISBLANK(Formulář!L41),ISBLANK(Formulář!O41)),"",Formulář!AJ41)</f>
        <v/>
      </c>
      <c r="AQ84" s="198"/>
      <c r="AR84" s="198"/>
      <c r="AS84" s="198"/>
      <c r="AT84" s="199"/>
      <c r="AU84" s="197" t="str">
        <f>IF(OR(ISBLANK(Formulář!P41),ISBLANK(Formulář!S41)),"",Formulář!AK41)</f>
        <v/>
      </c>
      <c r="AV84" s="198"/>
      <c r="AW84" s="198"/>
      <c r="AX84" s="198"/>
      <c r="AY84" s="199"/>
      <c r="AZ84" s="200" t="str">
        <f>IF(ISBLANK(Formulář!T41),"",Formulář!T41)</f>
        <v/>
      </c>
      <c r="BA84" s="201"/>
      <c r="BB84" s="201"/>
      <c r="BC84" s="201"/>
      <c r="BD84" s="201"/>
      <c r="BE84" s="201"/>
      <c r="BF84" s="202"/>
      <c r="BG84" s="200" t="str">
        <f>Formulář!V41</f>
        <v/>
      </c>
      <c r="BH84" s="201"/>
      <c r="BI84" s="201"/>
      <c r="BJ84" s="201"/>
      <c r="BK84" s="201"/>
      <c r="BL84" s="201"/>
      <c r="BM84" s="202"/>
      <c r="BN84" s="42"/>
    </row>
    <row r="85" spans="1:66" ht="25.5" customHeight="1" x14ac:dyDescent="0.25">
      <c r="A85" s="200" t="str">
        <f>IF(OR(ISBLANK(Formulář!B42),Formulář!B42=0),"",Formulář!B42)</f>
        <v/>
      </c>
      <c r="B85" s="201"/>
      <c r="C85" s="201"/>
      <c r="D85" s="202"/>
      <c r="E85" s="200" t="str">
        <f>IF(OR(ISBLANK(Formulář!C42),Formulář!C42=0),"",Formulář!C42)</f>
        <v/>
      </c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2"/>
      <c r="X85" s="201" t="str">
        <f>IF(OR(ISBLANK(Formulář!F42),Formulář!F42=0),"",Formulář!F42)</f>
        <v/>
      </c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2"/>
      <c r="AK85" s="205" t="str">
        <f>IF(Formulář!I42="","",Formulář!I42)</f>
        <v/>
      </c>
      <c r="AL85" s="206"/>
      <c r="AM85" s="206"/>
      <c r="AN85" s="206"/>
      <c r="AO85" s="207"/>
      <c r="AP85" s="197" t="str">
        <f>IF(OR(ISBLANK(Formulář!L42),ISBLANK(Formulář!O42)),"",Formulář!AJ42)</f>
        <v/>
      </c>
      <c r="AQ85" s="198"/>
      <c r="AR85" s="198"/>
      <c r="AS85" s="198"/>
      <c r="AT85" s="199"/>
      <c r="AU85" s="197" t="str">
        <f>IF(OR(ISBLANK(Formulář!P42),ISBLANK(Formulář!S42)),"",Formulář!AK42)</f>
        <v/>
      </c>
      <c r="AV85" s="198"/>
      <c r="AW85" s="198"/>
      <c r="AX85" s="198"/>
      <c r="AY85" s="199"/>
      <c r="AZ85" s="200" t="str">
        <f>IF(ISBLANK(Formulář!T42),"",Formulář!T42)</f>
        <v/>
      </c>
      <c r="BA85" s="201"/>
      <c r="BB85" s="201"/>
      <c r="BC85" s="201"/>
      <c r="BD85" s="201"/>
      <c r="BE85" s="201"/>
      <c r="BF85" s="202"/>
      <c r="BG85" s="200" t="str">
        <f>Formulář!V42</f>
        <v/>
      </c>
      <c r="BH85" s="201"/>
      <c r="BI85" s="201"/>
      <c r="BJ85" s="201"/>
      <c r="BK85" s="201"/>
      <c r="BL85" s="201"/>
      <c r="BM85" s="202"/>
      <c r="BN85" s="42"/>
    </row>
    <row r="86" spans="1:66" ht="25.5" customHeight="1" x14ac:dyDescent="0.25">
      <c r="A86" s="200" t="str">
        <f>IF(OR(ISBLANK(Formulář!B43),Formulář!B43=0),"",Formulář!B43)</f>
        <v/>
      </c>
      <c r="B86" s="201"/>
      <c r="C86" s="201"/>
      <c r="D86" s="202"/>
      <c r="E86" s="200" t="str">
        <f>IF(OR(ISBLANK(Formulář!C43),Formulář!C43=0),"",Formulář!C43)</f>
        <v/>
      </c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2"/>
      <c r="X86" s="201" t="str">
        <f>IF(OR(ISBLANK(Formulář!F43),Formulář!F43=0),"",Formulář!F43)</f>
        <v/>
      </c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2"/>
      <c r="AK86" s="205" t="str">
        <f>IF(Formulář!I43="","",Formulář!I43)</f>
        <v/>
      </c>
      <c r="AL86" s="206"/>
      <c r="AM86" s="206"/>
      <c r="AN86" s="206"/>
      <c r="AO86" s="207"/>
      <c r="AP86" s="197" t="str">
        <f>IF(OR(ISBLANK(Formulář!L43),ISBLANK(Formulář!O43)),"",Formulář!AJ43)</f>
        <v/>
      </c>
      <c r="AQ86" s="198"/>
      <c r="AR86" s="198"/>
      <c r="AS86" s="198"/>
      <c r="AT86" s="199"/>
      <c r="AU86" s="197" t="str">
        <f>IF(OR(ISBLANK(Formulář!P43),ISBLANK(Formulář!S43)),"",Formulář!AK43)</f>
        <v/>
      </c>
      <c r="AV86" s="198"/>
      <c r="AW86" s="198"/>
      <c r="AX86" s="198"/>
      <c r="AY86" s="199"/>
      <c r="AZ86" s="200" t="str">
        <f>IF(ISBLANK(Formulář!T43),"",Formulář!T43)</f>
        <v/>
      </c>
      <c r="BA86" s="201"/>
      <c r="BB86" s="201"/>
      <c r="BC86" s="201"/>
      <c r="BD86" s="201"/>
      <c r="BE86" s="201"/>
      <c r="BF86" s="202"/>
      <c r="BG86" s="200" t="str">
        <f>Formulář!V43</f>
        <v/>
      </c>
      <c r="BH86" s="201"/>
      <c r="BI86" s="201"/>
      <c r="BJ86" s="201"/>
      <c r="BK86" s="201"/>
      <c r="BL86" s="201"/>
      <c r="BM86" s="202"/>
      <c r="BN86" s="42"/>
    </row>
    <row r="87" spans="1:66" ht="25.5" customHeight="1" x14ac:dyDescent="0.25">
      <c r="A87" s="200" t="str">
        <f>IF(OR(ISBLANK(Formulář!B44),Formulář!B44=0),"",Formulář!B44)</f>
        <v/>
      </c>
      <c r="B87" s="201"/>
      <c r="C87" s="201"/>
      <c r="D87" s="202"/>
      <c r="E87" s="200" t="str">
        <f>IF(OR(ISBLANK(Formulář!C44),Formulář!C44=0),"",Formulář!C44)</f>
        <v/>
      </c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2"/>
      <c r="X87" s="201" t="str">
        <f>IF(OR(ISBLANK(Formulář!F44),Formulář!F44=0),"",Formulář!F44)</f>
        <v/>
      </c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2"/>
      <c r="AK87" s="205" t="str">
        <f>IF(Formulář!I44="","",Formulář!I44)</f>
        <v/>
      </c>
      <c r="AL87" s="206"/>
      <c r="AM87" s="206"/>
      <c r="AN87" s="206"/>
      <c r="AO87" s="207"/>
      <c r="AP87" s="197" t="str">
        <f>IF(OR(ISBLANK(Formulář!L44),ISBLANK(Formulář!O44)),"",Formulář!AJ44)</f>
        <v/>
      </c>
      <c r="AQ87" s="198"/>
      <c r="AR87" s="198"/>
      <c r="AS87" s="198"/>
      <c r="AT87" s="199"/>
      <c r="AU87" s="197" t="str">
        <f>IF(OR(ISBLANK(Formulář!P44),ISBLANK(Formulář!S44)),"",Formulář!AK44)</f>
        <v/>
      </c>
      <c r="AV87" s="198"/>
      <c r="AW87" s="198"/>
      <c r="AX87" s="198"/>
      <c r="AY87" s="199"/>
      <c r="AZ87" s="200" t="str">
        <f>IF(ISBLANK(Formulář!T44),"",Formulář!T44)</f>
        <v/>
      </c>
      <c r="BA87" s="201"/>
      <c r="BB87" s="201"/>
      <c r="BC87" s="201"/>
      <c r="BD87" s="201"/>
      <c r="BE87" s="201"/>
      <c r="BF87" s="202"/>
      <c r="BG87" s="200" t="str">
        <f>Formulář!V44</f>
        <v/>
      </c>
      <c r="BH87" s="201"/>
      <c r="BI87" s="201"/>
      <c r="BJ87" s="201"/>
      <c r="BK87" s="201"/>
      <c r="BL87" s="201"/>
      <c r="BM87" s="202"/>
      <c r="BN87" s="42"/>
    </row>
    <row r="88" spans="1:66" ht="25.5" customHeight="1" x14ac:dyDescent="0.25">
      <c r="A88" s="200" t="str">
        <f>IF(OR(ISBLANK(Formulář!B45),Formulář!B45=0),"",Formulář!B45)</f>
        <v/>
      </c>
      <c r="B88" s="201"/>
      <c r="C88" s="201"/>
      <c r="D88" s="202"/>
      <c r="E88" s="200" t="str">
        <f>IF(OR(ISBLANK(Formulář!C45),Formulář!C45=0),"",Formulář!C45)</f>
        <v/>
      </c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2"/>
      <c r="X88" s="201" t="str">
        <f>IF(OR(ISBLANK(Formulář!F45),Formulář!F45=0),"",Formulář!F45)</f>
        <v/>
      </c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2"/>
      <c r="AK88" s="205" t="str">
        <f>IF(Formulář!I45="","",Formulář!I45)</f>
        <v/>
      </c>
      <c r="AL88" s="206"/>
      <c r="AM88" s="206"/>
      <c r="AN88" s="206"/>
      <c r="AO88" s="207"/>
      <c r="AP88" s="197" t="str">
        <f>IF(OR(ISBLANK(Formulář!L45),ISBLANK(Formulář!O45)),"",Formulář!AJ45)</f>
        <v/>
      </c>
      <c r="AQ88" s="198"/>
      <c r="AR88" s="198"/>
      <c r="AS88" s="198"/>
      <c r="AT88" s="199"/>
      <c r="AU88" s="197" t="str">
        <f>IF(OR(ISBLANK(Formulář!P45),ISBLANK(Formulář!S45)),"",Formulář!AK45)</f>
        <v/>
      </c>
      <c r="AV88" s="198"/>
      <c r="AW88" s="198"/>
      <c r="AX88" s="198"/>
      <c r="AY88" s="199"/>
      <c r="AZ88" s="200" t="str">
        <f>IF(ISBLANK(Formulář!T45),"",Formulář!T45)</f>
        <v/>
      </c>
      <c r="BA88" s="201"/>
      <c r="BB88" s="201"/>
      <c r="BC88" s="201"/>
      <c r="BD88" s="201"/>
      <c r="BE88" s="201"/>
      <c r="BF88" s="202"/>
      <c r="BG88" s="200" t="str">
        <f>Formulář!V45</f>
        <v/>
      </c>
      <c r="BH88" s="201"/>
      <c r="BI88" s="201"/>
      <c r="BJ88" s="201"/>
      <c r="BK88" s="201"/>
      <c r="BL88" s="201"/>
      <c r="BM88" s="202"/>
      <c r="BN88" s="42"/>
    </row>
    <row r="89" spans="1:66" ht="25.5" customHeight="1" x14ac:dyDescent="0.25">
      <c r="A89" s="200" t="str">
        <f>IF(OR(ISBLANK(Formulář!B46),Formulář!B46=0),"",Formulář!B46)</f>
        <v/>
      </c>
      <c r="B89" s="201"/>
      <c r="C89" s="201"/>
      <c r="D89" s="202"/>
      <c r="E89" s="200" t="str">
        <f>IF(OR(ISBLANK(Formulář!C46),Formulář!C46=0),"",Formulář!C46)</f>
        <v/>
      </c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2"/>
      <c r="X89" s="201" t="str">
        <f>IF(OR(ISBLANK(Formulář!F46),Formulář!F46=0),"",Formulář!F46)</f>
        <v/>
      </c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2"/>
      <c r="AK89" s="205" t="str">
        <f>IF(Formulář!I46="","",Formulář!I46)</f>
        <v/>
      </c>
      <c r="AL89" s="206"/>
      <c r="AM89" s="206"/>
      <c r="AN89" s="206"/>
      <c r="AO89" s="207"/>
      <c r="AP89" s="197" t="str">
        <f>IF(OR(ISBLANK(Formulář!L46),ISBLANK(Formulář!O46)),"",Formulář!AJ46)</f>
        <v/>
      </c>
      <c r="AQ89" s="198"/>
      <c r="AR89" s="198"/>
      <c r="AS89" s="198"/>
      <c r="AT89" s="199"/>
      <c r="AU89" s="197" t="str">
        <f>IF(OR(ISBLANK(Formulář!P46),ISBLANK(Formulář!S46)),"",Formulář!AK46)</f>
        <v/>
      </c>
      <c r="AV89" s="198"/>
      <c r="AW89" s="198"/>
      <c r="AX89" s="198"/>
      <c r="AY89" s="199"/>
      <c r="AZ89" s="200" t="str">
        <f>IF(ISBLANK(Formulář!T46),"",Formulář!T46)</f>
        <v/>
      </c>
      <c r="BA89" s="201"/>
      <c r="BB89" s="201"/>
      <c r="BC89" s="201"/>
      <c r="BD89" s="201"/>
      <c r="BE89" s="201"/>
      <c r="BF89" s="202"/>
      <c r="BG89" s="200" t="str">
        <f>Formulář!V46</f>
        <v/>
      </c>
      <c r="BH89" s="201"/>
      <c r="BI89" s="201"/>
      <c r="BJ89" s="201"/>
      <c r="BK89" s="201"/>
      <c r="BL89" s="201"/>
      <c r="BM89" s="202"/>
      <c r="BN89" s="42"/>
    </row>
    <row r="90" spans="1:66" ht="25.5" customHeight="1" x14ac:dyDescent="0.25">
      <c r="A90" s="200" t="str">
        <f>IF(OR(ISBLANK(Formulář!B47),Formulář!B47=0),"",Formulář!B47)</f>
        <v/>
      </c>
      <c r="B90" s="201"/>
      <c r="C90" s="201"/>
      <c r="D90" s="202"/>
      <c r="E90" s="200" t="str">
        <f>IF(OR(ISBLANK(Formulář!C47),Formulář!C47=0),"",Formulář!C47)</f>
        <v/>
      </c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2"/>
      <c r="X90" s="201" t="str">
        <f>IF(OR(ISBLANK(Formulář!F47),Formulář!F47=0),"",Formulář!F47)</f>
        <v/>
      </c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2"/>
      <c r="AK90" s="205" t="str">
        <f>IF(Formulář!I47="","",Formulář!I47)</f>
        <v/>
      </c>
      <c r="AL90" s="206"/>
      <c r="AM90" s="206"/>
      <c r="AN90" s="206"/>
      <c r="AO90" s="207"/>
      <c r="AP90" s="197" t="str">
        <f>IF(OR(ISBLANK(Formulář!L47),ISBLANK(Formulář!O47)),"",Formulář!AJ47)</f>
        <v/>
      </c>
      <c r="AQ90" s="198"/>
      <c r="AR90" s="198"/>
      <c r="AS90" s="198"/>
      <c r="AT90" s="199"/>
      <c r="AU90" s="197" t="str">
        <f>IF(OR(ISBLANK(Formulář!P47),ISBLANK(Formulář!S47)),"",Formulář!AK47)</f>
        <v/>
      </c>
      <c r="AV90" s="198"/>
      <c r="AW90" s="198"/>
      <c r="AX90" s="198"/>
      <c r="AY90" s="199"/>
      <c r="AZ90" s="200" t="str">
        <f>IF(ISBLANK(Formulář!T47),"",Formulář!T47)</f>
        <v/>
      </c>
      <c r="BA90" s="201"/>
      <c r="BB90" s="201"/>
      <c r="BC90" s="201"/>
      <c r="BD90" s="201"/>
      <c r="BE90" s="201"/>
      <c r="BF90" s="202"/>
      <c r="BG90" s="200" t="str">
        <f>Formulář!V47</f>
        <v/>
      </c>
      <c r="BH90" s="201"/>
      <c r="BI90" s="201"/>
      <c r="BJ90" s="201"/>
      <c r="BK90" s="201"/>
      <c r="BL90" s="201"/>
      <c r="BM90" s="202"/>
      <c r="BN90" s="42"/>
    </row>
    <row r="91" spans="1:66" ht="25.5" customHeight="1" x14ac:dyDescent="0.25">
      <c r="A91" s="200" t="str">
        <f>IF(OR(ISBLANK(Formulář!B48),Formulář!B48=0),"",Formulář!B48)</f>
        <v/>
      </c>
      <c r="B91" s="201"/>
      <c r="C91" s="201"/>
      <c r="D91" s="202"/>
      <c r="E91" s="200" t="str">
        <f>IF(OR(ISBLANK(Formulář!C48),Formulář!C48=0),"",Formulář!C48)</f>
        <v/>
      </c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2"/>
      <c r="X91" s="201" t="str">
        <f>IF(OR(ISBLANK(Formulář!F48),Formulář!F48=0),"",Formulář!F48)</f>
        <v/>
      </c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2"/>
      <c r="AK91" s="205" t="str">
        <f>IF(Formulář!I48="","",Formulář!I48)</f>
        <v/>
      </c>
      <c r="AL91" s="206"/>
      <c r="AM91" s="206"/>
      <c r="AN91" s="206"/>
      <c r="AO91" s="207"/>
      <c r="AP91" s="197" t="str">
        <f>IF(OR(ISBLANK(Formulář!L48),ISBLANK(Formulář!O48)),"",Formulář!AJ48)</f>
        <v/>
      </c>
      <c r="AQ91" s="198"/>
      <c r="AR91" s="198"/>
      <c r="AS91" s="198"/>
      <c r="AT91" s="199"/>
      <c r="AU91" s="197" t="str">
        <f>IF(OR(ISBLANK(Formulář!P48),ISBLANK(Formulář!S48)),"",Formulář!AK48)</f>
        <v/>
      </c>
      <c r="AV91" s="198"/>
      <c r="AW91" s="198"/>
      <c r="AX91" s="198"/>
      <c r="AY91" s="199"/>
      <c r="AZ91" s="200" t="str">
        <f>IF(ISBLANK(Formulář!T48),"",Formulář!T48)</f>
        <v/>
      </c>
      <c r="BA91" s="201"/>
      <c r="BB91" s="201"/>
      <c r="BC91" s="201"/>
      <c r="BD91" s="201"/>
      <c r="BE91" s="201"/>
      <c r="BF91" s="202"/>
      <c r="BG91" s="200" t="str">
        <f>Formulář!V48</f>
        <v/>
      </c>
      <c r="BH91" s="201"/>
      <c r="BI91" s="201"/>
      <c r="BJ91" s="201"/>
      <c r="BK91" s="201"/>
      <c r="BL91" s="201"/>
      <c r="BM91" s="202"/>
      <c r="BN91" s="42"/>
    </row>
    <row r="92" spans="1:66" ht="25.5" customHeight="1" x14ac:dyDescent="0.25">
      <c r="A92" s="200" t="str">
        <f>IF(OR(ISBLANK(Formulář!B49),Formulář!B49=0),"",Formulář!B49)</f>
        <v/>
      </c>
      <c r="B92" s="201"/>
      <c r="C92" s="201"/>
      <c r="D92" s="202"/>
      <c r="E92" s="200" t="str">
        <f>IF(OR(ISBLANK(Formulář!C49),Formulář!C49=0),"",Formulář!C49)</f>
        <v/>
      </c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2"/>
      <c r="X92" s="201" t="str">
        <f>IF(OR(ISBLANK(Formulář!F49),Formulář!F49=0),"",Formulář!F49)</f>
        <v/>
      </c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2"/>
      <c r="AK92" s="205" t="str">
        <f>IF(Formulář!I49="","",Formulář!I49)</f>
        <v/>
      </c>
      <c r="AL92" s="206"/>
      <c r="AM92" s="206"/>
      <c r="AN92" s="206"/>
      <c r="AO92" s="207"/>
      <c r="AP92" s="197" t="str">
        <f>IF(OR(ISBLANK(Formulář!L49),ISBLANK(Formulář!O49)),"",Formulář!AJ49)</f>
        <v/>
      </c>
      <c r="AQ92" s="198"/>
      <c r="AR92" s="198"/>
      <c r="AS92" s="198"/>
      <c r="AT92" s="199"/>
      <c r="AU92" s="197" t="str">
        <f>IF(OR(ISBLANK(Formulář!P49),ISBLANK(Formulář!S49)),"",Formulář!AK49)</f>
        <v/>
      </c>
      <c r="AV92" s="198"/>
      <c r="AW92" s="198"/>
      <c r="AX92" s="198"/>
      <c r="AY92" s="199"/>
      <c r="AZ92" s="200" t="str">
        <f>IF(ISBLANK(Formulář!T49),"",Formulář!T49)</f>
        <v/>
      </c>
      <c r="BA92" s="201"/>
      <c r="BB92" s="201"/>
      <c r="BC92" s="201"/>
      <c r="BD92" s="201"/>
      <c r="BE92" s="201"/>
      <c r="BF92" s="202"/>
      <c r="BG92" s="200" t="str">
        <f>Formulář!V49</f>
        <v/>
      </c>
      <c r="BH92" s="201"/>
      <c r="BI92" s="201"/>
      <c r="BJ92" s="201"/>
      <c r="BK92" s="201"/>
      <c r="BL92" s="201"/>
      <c r="BM92" s="202"/>
      <c r="BN92" s="42"/>
    </row>
    <row r="93" spans="1:66" ht="25.5" customHeight="1" x14ac:dyDescent="0.25">
      <c r="A93" s="200" t="str">
        <f>IF(OR(ISBLANK(Formulář!B50),Formulář!B50=0),"",Formulář!B50)</f>
        <v/>
      </c>
      <c r="B93" s="201"/>
      <c r="C93" s="201"/>
      <c r="D93" s="202"/>
      <c r="E93" s="200" t="str">
        <f>IF(OR(ISBLANK(Formulář!C50),Formulář!C50=0),"",Formulář!C50)</f>
        <v/>
      </c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2"/>
      <c r="X93" s="201" t="str">
        <f>IF(OR(ISBLANK(Formulář!F50),Formulář!F50=0),"",Formulář!F50)</f>
        <v/>
      </c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2"/>
      <c r="AK93" s="205" t="str">
        <f>IF(Formulář!I50="","",Formulář!I50)</f>
        <v/>
      </c>
      <c r="AL93" s="206"/>
      <c r="AM93" s="206"/>
      <c r="AN93" s="206"/>
      <c r="AO93" s="207"/>
      <c r="AP93" s="197" t="str">
        <f>IF(OR(ISBLANK(Formulář!L50),ISBLANK(Formulář!O50)),"",Formulář!AJ50)</f>
        <v/>
      </c>
      <c r="AQ93" s="198"/>
      <c r="AR93" s="198"/>
      <c r="AS93" s="198"/>
      <c r="AT93" s="199"/>
      <c r="AU93" s="197" t="str">
        <f>IF(OR(ISBLANK(Formulář!P50),ISBLANK(Formulář!S50)),"",Formulář!AK50)</f>
        <v/>
      </c>
      <c r="AV93" s="198"/>
      <c r="AW93" s="198"/>
      <c r="AX93" s="198"/>
      <c r="AY93" s="199"/>
      <c r="AZ93" s="200" t="str">
        <f>IF(ISBLANK(Formulář!T50),"",Formulář!T50)</f>
        <v/>
      </c>
      <c r="BA93" s="201"/>
      <c r="BB93" s="201"/>
      <c r="BC93" s="201"/>
      <c r="BD93" s="201"/>
      <c r="BE93" s="201"/>
      <c r="BF93" s="202"/>
      <c r="BG93" s="200" t="str">
        <f>Formulář!V50</f>
        <v/>
      </c>
      <c r="BH93" s="201"/>
      <c r="BI93" s="201"/>
      <c r="BJ93" s="201"/>
      <c r="BK93" s="201"/>
      <c r="BL93" s="201"/>
      <c r="BM93" s="202"/>
      <c r="BN93" s="42"/>
    </row>
    <row r="94" spans="1:66" ht="25.5" customHeight="1" x14ac:dyDescent="0.25">
      <c r="A94" s="200" t="str">
        <f>IF(OR(ISBLANK(Formulář!B51),Formulář!B51=0),"",Formulář!B51)</f>
        <v/>
      </c>
      <c r="B94" s="201"/>
      <c r="C94" s="201"/>
      <c r="D94" s="202"/>
      <c r="E94" s="200" t="str">
        <f>IF(OR(ISBLANK(Formulář!C51),Formulář!C51=0),"",Formulář!C51)</f>
        <v/>
      </c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2"/>
      <c r="X94" s="201" t="str">
        <f>IF(OR(ISBLANK(Formulář!F51),Formulář!F51=0),"",Formulář!F51)</f>
        <v/>
      </c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2"/>
      <c r="AK94" s="205" t="str">
        <f>IF(Formulář!I51="","",Formulář!I51)</f>
        <v/>
      </c>
      <c r="AL94" s="206"/>
      <c r="AM94" s="206"/>
      <c r="AN94" s="206"/>
      <c r="AO94" s="207"/>
      <c r="AP94" s="197" t="str">
        <f>IF(OR(ISBLANK(Formulář!L51),ISBLANK(Formulář!O51)),"",Formulář!AJ51)</f>
        <v/>
      </c>
      <c r="AQ94" s="198"/>
      <c r="AR94" s="198"/>
      <c r="AS94" s="198"/>
      <c r="AT94" s="199"/>
      <c r="AU94" s="197" t="str">
        <f>IF(OR(ISBLANK(Formulář!P51),ISBLANK(Formulář!S51)),"",Formulář!AK51)</f>
        <v/>
      </c>
      <c r="AV94" s="198"/>
      <c r="AW94" s="198"/>
      <c r="AX94" s="198"/>
      <c r="AY94" s="199"/>
      <c r="AZ94" s="200" t="str">
        <f>IF(ISBLANK(Formulář!T51),"",Formulář!T51)</f>
        <v/>
      </c>
      <c r="BA94" s="201"/>
      <c r="BB94" s="201"/>
      <c r="BC94" s="201"/>
      <c r="BD94" s="201"/>
      <c r="BE94" s="201"/>
      <c r="BF94" s="202"/>
      <c r="BG94" s="200" t="str">
        <f>Formulář!V51</f>
        <v/>
      </c>
      <c r="BH94" s="201"/>
      <c r="BI94" s="201"/>
      <c r="BJ94" s="201"/>
      <c r="BK94" s="201"/>
      <c r="BL94" s="201"/>
      <c r="BM94" s="202"/>
      <c r="BN94" s="42"/>
    </row>
    <row r="95" spans="1:66" ht="25.5" customHeight="1" x14ac:dyDescent="0.25">
      <c r="A95" s="200" t="str">
        <f>IF(OR(ISBLANK(Formulář!B52),Formulář!B52=0),"",Formulář!B52)</f>
        <v/>
      </c>
      <c r="B95" s="201"/>
      <c r="C95" s="201"/>
      <c r="D95" s="202"/>
      <c r="E95" s="200" t="str">
        <f>IF(OR(ISBLANK(Formulář!C52),Formulář!C52=0),"",Formulář!C52)</f>
        <v/>
      </c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2"/>
      <c r="X95" s="201" t="str">
        <f>IF(OR(ISBLANK(Formulář!F52),Formulář!F52=0),"",Formulář!F52)</f>
        <v/>
      </c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2"/>
      <c r="AK95" s="205" t="str">
        <f>IF(Formulář!I52="","",Formulář!I52)</f>
        <v/>
      </c>
      <c r="AL95" s="206"/>
      <c r="AM95" s="206"/>
      <c r="AN95" s="206"/>
      <c r="AO95" s="207"/>
      <c r="AP95" s="197" t="str">
        <f>IF(OR(ISBLANK(Formulář!L52),ISBLANK(Formulář!O52)),"",Formulář!AJ52)</f>
        <v/>
      </c>
      <c r="AQ95" s="198"/>
      <c r="AR95" s="198"/>
      <c r="AS95" s="198"/>
      <c r="AT95" s="199"/>
      <c r="AU95" s="197" t="str">
        <f>IF(OR(ISBLANK(Formulář!P52),ISBLANK(Formulář!S52)),"",Formulář!AK52)</f>
        <v/>
      </c>
      <c r="AV95" s="198"/>
      <c r="AW95" s="198"/>
      <c r="AX95" s="198"/>
      <c r="AY95" s="199"/>
      <c r="AZ95" s="200" t="str">
        <f>IF(ISBLANK(Formulář!T52),"",Formulář!T52)</f>
        <v/>
      </c>
      <c r="BA95" s="201"/>
      <c r="BB95" s="201"/>
      <c r="BC95" s="201"/>
      <c r="BD95" s="201"/>
      <c r="BE95" s="201"/>
      <c r="BF95" s="202"/>
      <c r="BG95" s="200" t="str">
        <f>Formulář!V52</f>
        <v/>
      </c>
      <c r="BH95" s="201"/>
      <c r="BI95" s="201"/>
      <c r="BJ95" s="201"/>
      <c r="BK95" s="201"/>
      <c r="BL95" s="201"/>
      <c r="BM95" s="202"/>
      <c r="BN95" s="42"/>
    </row>
    <row r="96" spans="1:66" ht="25.5" customHeight="1" x14ac:dyDescent="0.25">
      <c r="A96" s="200" t="str">
        <f>IF(OR(ISBLANK(Formulář!B53),Formulář!B53=0),"",Formulář!B53)</f>
        <v/>
      </c>
      <c r="B96" s="201"/>
      <c r="C96" s="201"/>
      <c r="D96" s="202"/>
      <c r="E96" s="200" t="str">
        <f>IF(OR(ISBLANK(Formulář!C53),Formulář!C53=0),"",Formulář!C53)</f>
        <v/>
      </c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2"/>
      <c r="X96" s="201" t="str">
        <f>IF(OR(ISBLANK(Formulář!F53),Formulář!F53=0),"",Formulář!F53)</f>
        <v/>
      </c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2"/>
      <c r="AK96" s="205" t="str">
        <f>IF(Formulář!I53="","",Formulář!I53)</f>
        <v/>
      </c>
      <c r="AL96" s="206"/>
      <c r="AM96" s="206"/>
      <c r="AN96" s="206"/>
      <c r="AO96" s="207"/>
      <c r="AP96" s="197" t="str">
        <f>IF(OR(ISBLANK(Formulář!L53),ISBLANK(Formulář!O53)),"",Formulář!AJ53)</f>
        <v/>
      </c>
      <c r="AQ96" s="198"/>
      <c r="AR96" s="198"/>
      <c r="AS96" s="198"/>
      <c r="AT96" s="199"/>
      <c r="AU96" s="197" t="str">
        <f>IF(OR(ISBLANK(Formulář!P53),ISBLANK(Formulář!S53)),"",Formulář!AK53)</f>
        <v/>
      </c>
      <c r="AV96" s="198"/>
      <c r="AW96" s="198"/>
      <c r="AX96" s="198"/>
      <c r="AY96" s="199"/>
      <c r="AZ96" s="200" t="str">
        <f>IF(ISBLANK(Formulář!T53),"",Formulář!T53)</f>
        <v/>
      </c>
      <c r="BA96" s="201"/>
      <c r="BB96" s="201"/>
      <c r="BC96" s="201"/>
      <c r="BD96" s="201"/>
      <c r="BE96" s="201"/>
      <c r="BF96" s="202"/>
      <c r="BG96" s="200" t="str">
        <f>Formulář!V53</f>
        <v/>
      </c>
      <c r="BH96" s="201"/>
      <c r="BI96" s="201"/>
      <c r="BJ96" s="201"/>
      <c r="BK96" s="201"/>
      <c r="BL96" s="201"/>
      <c r="BM96" s="202"/>
      <c r="BN96" s="42"/>
    </row>
    <row r="97" spans="1:66" ht="25.5" customHeight="1" x14ac:dyDescent="0.25">
      <c r="A97" s="200" t="str">
        <f>IF(OR(ISBLANK(Formulář!B54),Formulář!B54=0),"",Formulář!B54)</f>
        <v/>
      </c>
      <c r="B97" s="201"/>
      <c r="C97" s="201"/>
      <c r="D97" s="202"/>
      <c r="E97" s="200" t="str">
        <f>IF(OR(ISBLANK(Formulář!C54),Formulář!C54=0),"",Formulář!C54)</f>
        <v/>
      </c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2"/>
      <c r="X97" s="201" t="str">
        <f>IF(OR(ISBLANK(Formulář!F54),Formulář!F54=0),"",Formulář!F54)</f>
        <v/>
      </c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2"/>
      <c r="AK97" s="205" t="str">
        <f>IF(Formulář!I54="","",Formulář!I54)</f>
        <v/>
      </c>
      <c r="AL97" s="206"/>
      <c r="AM97" s="206"/>
      <c r="AN97" s="206"/>
      <c r="AO97" s="207"/>
      <c r="AP97" s="197" t="str">
        <f>IF(OR(ISBLANK(Formulář!L54),ISBLANK(Formulář!O54)),"",Formulář!AJ54)</f>
        <v/>
      </c>
      <c r="AQ97" s="198"/>
      <c r="AR97" s="198"/>
      <c r="AS97" s="198"/>
      <c r="AT97" s="199"/>
      <c r="AU97" s="197" t="str">
        <f>IF(OR(ISBLANK(Formulář!P54),ISBLANK(Formulář!S54)),"",Formulář!AK54)</f>
        <v/>
      </c>
      <c r="AV97" s="198"/>
      <c r="AW97" s="198"/>
      <c r="AX97" s="198"/>
      <c r="AY97" s="199"/>
      <c r="AZ97" s="200" t="str">
        <f>IF(ISBLANK(Formulář!T54),"",Formulář!T54)</f>
        <v/>
      </c>
      <c r="BA97" s="201"/>
      <c r="BB97" s="201"/>
      <c r="BC97" s="201"/>
      <c r="BD97" s="201"/>
      <c r="BE97" s="201"/>
      <c r="BF97" s="202"/>
      <c r="BG97" s="200" t="str">
        <f>Formulář!V54</f>
        <v/>
      </c>
      <c r="BH97" s="201"/>
      <c r="BI97" s="201"/>
      <c r="BJ97" s="201"/>
      <c r="BK97" s="201"/>
      <c r="BL97" s="201"/>
      <c r="BM97" s="202"/>
      <c r="BN97" s="42"/>
    </row>
    <row r="98" spans="1:66" ht="25.5" customHeight="1" x14ac:dyDescent="0.25">
      <c r="A98" s="200" t="str">
        <f>IF(OR(ISBLANK(Formulář!B55),Formulář!B55=0),"",Formulář!B55)</f>
        <v/>
      </c>
      <c r="B98" s="201"/>
      <c r="C98" s="201"/>
      <c r="D98" s="202"/>
      <c r="E98" s="200" t="str">
        <f>IF(OR(ISBLANK(Formulář!C55),Formulář!C55=0),"",Formulář!C55)</f>
        <v/>
      </c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2"/>
      <c r="X98" s="201" t="str">
        <f>IF(OR(ISBLANK(Formulář!F55),Formulář!F55=0),"",Formulář!F55)</f>
        <v/>
      </c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2"/>
      <c r="AK98" s="205" t="str">
        <f>IF(Formulář!I55="","",Formulář!I55)</f>
        <v/>
      </c>
      <c r="AL98" s="206"/>
      <c r="AM98" s="206"/>
      <c r="AN98" s="206"/>
      <c r="AO98" s="207"/>
      <c r="AP98" s="197" t="str">
        <f>IF(OR(ISBLANK(Formulář!L55),ISBLANK(Formulář!O55)),"",Formulář!AJ55)</f>
        <v/>
      </c>
      <c r="AQ98" s="198"/>
      <c r="AR98" s="198"/>
      <c r="AS98" s="198"/>
      <c r="AT98" s="199"/>
      <c r="AU98" s="197" t="str">
        <f>IF(OR(ISBLANK(Formulář!P55),ISBLANK(Formulář!S55)),"",Formulář!AK55)</f>
        <v/>
      </c>
      <c r="AV98" s="198"/>
      <c r="AW98" s="198"/>
      <c r="AX98" s="198"/>
      <c r="AY98" s="199"/>
      <c r="AZ98" s="200" t="str">
        <f>IF(ISBLANK(Formulář!T55),"",Formulář!T55)</f>
        <v/>
      </c>
      <c r="BA98" s="201"/>
      <c r="BB98" s="201"/>
      <c r="BC98" s="201"/>
      <c r="BD98" s="201"/>
      <c r="BE98" s="201"/>
      <c r="BF98" s="202"/>
      <c r="BG98" s="200" t="str">
        <f>Formulář!V55</f>
        <v/>
      </c>
      <c r="BH98" s="201"/>
      <c r="BI98" s="201"/>
      <c r="BJ98" s="201"/>
      <c r="BK98" s="201"/>
      <c r="BL98" s="201"/>
      <c r="BM98" s="202"/>
      <c r="BN98" s="42"/>
    </row>
    <row r="99" spans="1:66" ht="25.5" customHeight="1" x14ac:dyDescent="0.25">
      <c r="A99" s="200" t="str">
        <f>IF(OR(ISBLANK(Formulář!B56),Formulář!B56=0),"",Formulář!B56)</f>
        <v/>
      </c>
      <c r="B99" s="201"/>
      <c r="C99" s="201"/>
      <c r="D99" s="202"/>
      <c r="E99" s="200" t="str">
        <f>IF(OR(ISBLANK(Formulář!C56),Formulář!C56=0),"",Formulář!C56)</f>
        <v/>
      </c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2"/>
      <c r="X99" s="201" t="str">
        <f>IF(OR(ISBLANK(Formulář!F56),Formulář!F56=0),"",Formulář!F56)</f>
        <v/>
      </c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2"/>
      <c r="AK99" s="205" t="str">
        <f>IF(Formulář!I56="","",Formulář!I56)</f>
        <v/>
      </c>
      <c r="AL99" s="206"/>
      <c r="AM99" s="206"/>
      <c r="AN99" s="206"/>
      <c r="AO99" s="207"/>
      <c r="AP99" s="197" t="str">
        <f>IF(OR(ISBLANK(Formulář!L56),ISBLANK(Formulář!O56)),"",Formulář!AJ56)</f>
        <v/>
      </c>
      <c r="AQ99" s="198"/>
      <c r="AR99" s="198"/>
      <c r="AS99" s="198"/>
      <c r="AT99" s="199"/>
      <c r="AU99" s="197" t="str">
        <f>IF(OR(ISBLANK(Formulář!P56),ISBLANK(Formulář!S56)),"",Formulář!AK56)</f>
        <v/>
      </c>
      <c r="AV99" s="198"/>
      <c r="AW99" s="198"/>
      <c r="AX99" s="198"/>
      <c r="AY99" s="199"/>
      <c r="AZ99" s="200" t="str">
        <f>IF(ISBLANK(Formulář!T56),"",Formulář!T56)</f>
        <v/>
      </c>
      <c r="BA99" s="201"/>
      <c r="BB99" s="201"/>
      <c r="BC99" s="201"/>
      <c r="BD99" s="201"/>
      <c r="BE99" s="201"/>
      <c r="BF99" s="202"/>
      <c r="BG99" s="200" t="str">
        <f>Formulář!V56</f>
        <v/>
      </c>
      <c r="BH99" s="201"/>
      <c r="BI99" s="201"/>
      <c r="BJ99" s="201"/>
      <c r="BK99" s="201"/>
      <c r="BL99" s="201"/>
      <c r="BM99" s="202"/>
      <c r="BN99" s="42"/>
    </row>
    <row r="100" spans="1:66" ht="25.5" customHeight="1" x14ac:dyDescent="0.25">
      <c r="A100" s="200" t="str">
        <f>IF(OR(ISBLANK(Formulář!B57),Formulář!B57=0),"",Formulář!B57)</f>
        <v/>
      </c>
      <c r="B100" s="201"/>
      <c r="C100" s="201"/>
      <c r="D100" s="202"/>
      <c r="E100" s="200" t="str">
        <f>IF(OR(ISBLANK(Formulář!C57),Formulář!C57=0),"",Formulář!C57)</f>
        <v/>
      </c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2"/>
      <c r="X100" s="201" t="str">
        <f>IF(OR(ISBLANK(Formulář!F57),Formulář!F57=0),"",Formulář!F57)</f>
        <v/>
      </c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2"/>
      <c r="AK100" s="205" t="str">
        <f>IF(Formulář!I57="","",Formulář!I57)</f>
        <v/>
      </c>
      <c r="AL100" s="206"/>
      <c r="AM100" s="206"/>
      <c r="AN100" s="206"/>
      <c r="AO100" s="207"/>
      <c r="AP100" s="197" t="str">
        <f>IF(OR(ISBLANK(Formulář!L57),ISBLANK(Formulář!O57)),"",Formulář!AJ57)</f>
        <v/>
      </c>
      <c r="AQ100" s="198"/>
      <c r="AR100" s="198"/>
      <c r="AS100" s="198"/>
      <c r="AT100" s="199"/>
      <c r="AU100" s="197" t="str">
        <f>IF(OR(ISBLANK(Formulář!P57),ISBLANK(Formulář!S57)),"",Formulář!AK57)</f>
        <v/>
      </c>
      <c r="AV100" s="198"/>
      <c r="AW100" s="198"/>
      <c r="AX100" s="198"/>
      <c r="AY100" s="199"/>
      <c r="AZ100" s="200" t="str">
        <f>IF(ISBLANK(Formulář!T57),"",Formulář!T57)</f>
        <v/>
      </c>
      <c r="BA100" s="201"/>
      <c r="BB100" s="201"/>
      <c r="BC100" s="201"/>
      <c r="BD100" s="201"/>
      <c r="BE100" s="201"/>
      <c r="BF100" s="202"/>
      <c r="BG100" s="200" t="str">
        <f>Formulář!V57</f>
        <v/>
      </c>
      <c r="BH100" s="201"/>
      <c r="BI100" s="201"/>
      <c r="BJ100" s="201"/>
      <c r="BK100" s="201"/>
      <c r="BL100" s="201"/>
      <c r="BM100" s="202"/>
      <c r="BN100" s="42"/>
    </row>
    <row r="101" spans="1:66" ht="25.5" customHeight="1" x14ac:dyDescent="0.25">
      <c r="A101" s="200" t="str">
        <f>IF(OR(ISBLANK(Formulář!B58),Formulář!B58=0),"",Formulář!B58)</f>
        <v/>
      </c>
      <c r="B101" s="201"/>
      <c r="C101" s="201"/>
      <c r="D101" s="202"/>
      <c r="E101" s="200" t="str">
        <f>IF(OR(ISBLANK(Formulář!C58),Formulář!C58=0),"",Formulář!C58)</f>
        <v/>
      </c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2"/>
      <c r="X101" s="201" t="str">
        <f>IF(OR(ISBLANK(Formulář!F58),Formulář!F58=0),"",Formulář!F58)</f>
        <v/>
      </c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2"/>
      <c r="AK101" s="205" t="str">
        <f>IF(Formulář!I58="","",Formulář!I58)</f>
        <v/>
      </c>
      <c r="AL101" s="206"/>
      <c r="AM101" s="206"/>
      <c r="AN101" s="206"/>
      <c r="AO101" s="207"/>
      <c r="AP101" s="197" t="str">
        <f>IF(OR(ISBLANK(Formulář!L58),ISBLANK(Formulář!O58)),"",Formulář!AJ58)</f>
        <v/>
      </c>
      <c r="AQ101" s="198"/>
      <c r="AR101" s="198"/>
      <c r="AS101" s="198"/>
      <c r="AT101" s="199"/>
      <c r="AU101" s="197" t="str">
        <f>IF(OR(ISBLANK(Formulář!P58),ISBLANK(Formulář!S58)),"",Formulář!AK58)</f>
        <v/>
      </c>
      <c r="AV101" s="198"/>
      <c r="AW101" s="198"/>
      <c r="AX101" s="198"/>
      <c r="AY101" s="199"/>
      <c r="AZ101" s="200" t="str">
        <f>IF(ISBLANK(Formulář!T58),"",Formulář!T58)</f>
        <v/>
      </c>
      <c r="BA101" s="201"/>
      <c r="BB101" s="201"/>
      <c r="BC101" s="201"/>
      <c r="BD101" s="201"/>
      <c r="BE101" s="201"/>
      <c r="BF101" s="202"/>
      <c r="BG101" s="200" t="str">
        <f>Formulář!V58</f>
        <v/>
      </c>
      <c r="BH101" s="201"/>
      <c r="BI101" s="201"/>
      <c r="BJ101" s="201"/>
      <c r="BK101" s="201"/>
      <c r="BL101" s="201"/>
      <c r="BM101" s="202"/>
      <c r="BN101" s="42"/>
    </row>
    <row r="102" spans="1:66" ht="25.5" customHeight="1" x14ac:dyDescent="0.25">
      <c r="A102" s="200" t="str">
        <f>IF(OR(ISBLANK(Formulář!B59),Formulář!B59=0),"",Formulář!B59)</f>
        <v/>
      </c>
      <c r="B102" s="201"/>
      <c r="C102" s="201"/>
      <c r="D102" s="202"/>
      <c r="E102" s="200" t="str">
        <f>IF(OR(ISBLANK(Formulář!C59),Formulář!C59=0),"",Formulář!C59)</f>
        <v/>
      </c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2"/>
      <c r="X102" s="201" t="str">
        <f>IF(OR(ISBLANK(Formulář!F59),Formulář!F59=0),"",Formulář!F59)</f>
        <v/>
      </c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2"/>
      <c r="AK102" s="205" t="str">
        <f>IF(Formulář!I59="","",Formulář!I59)</f>
        <v/>
      </c>
      <c r="AL102" s="206"/>
      <c r="AM102" s="206"/>
      <c r="AN102" s="206"/>
      <c r="AO102" s="207"/>
      <c r="AP102" s="197" t="str">
        <f>IF(OR(ISBLANK(Formulář!L59),ISBLANK(Formulář!O59)),"",Formulář!AJ59)</f>
        <v/>
      </c>
      <c r="AQ102" s="198"/>
      <c r="AR102" s="198"/>
      <c r="AS102" s="198"/>
      <c r="AT102" s="199"/>
      <c r="AU102" s="197" t="str">
        <f>IF(OR(ISBLANK(Formulář!P59),ISBLANK(Formulář!S59)),"",Formulář!AK59)</f>
        <v/>
      </c>
      <c r="AV102" s="198"/>
      <c r="AW102" s="198"/>
      <c r="AX102" s="198"/>
      <c r="AY102" s="199"/>
      <c r="AZ102" s="200" t="str">
        <f>IF(ISBLANK(Formulář!T59),"",Formulář!T59)</f>
        <v/>
      </c>
      <c r="BA102" s="201"/>
      <c r="BB102" s="201"/>
      <c r="BC102" s="201"/>
      <c r="BD102" s="201"/>
      <c r="BE102" s="201"/>
      <c r="BF102" s="202"/>
      <c r="BG102" s="200" t="str">
        <f>Formulář!V59</f>
        <v/>
      </c>
      <c r="BH102" s="201"/>
      <c r="BI102" s="201"/>
      <c r="BJ102" s="201"/>
      <c r="BK102" s="201"/>
      <c r="BL102" s="201"/>
      <c r="BM102" s="202"/>
      <c r="BN102" s="42"/>
    </row>
    <row r="103" spans="1:66" ht="25.5" customHeight="1" x14ac:dyDescent="0.25">
      <c r="A103" s="200" t="str">
        <f>IF(OR(ISBLANK(Formulář!B60),Formulář!B60=0),"",Formulář!B60)</f>
        <v/>
      </c>
      <c r="B103" s="201"/>
      <c r="C103" s="201"/>
      <c r="D103" s="202"/>
      <c r="E103" s="200" t="str">
        <f>IF(OR(ISBLANK(Formulář!C60),Formulář!C60=0),"",Formulář!C60)</f>
        <v/>
      </c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2"/>
      <c r="X103" s="201" t="str">
        <f>IF(OR(ISBLANK(Formulář!F60),Formulář!F60=0),"",Formulář!F60)</f>
        <v/>
      </c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2"/>
      <c r="AK103" s="205" t="str">
        <f>IF(Formulář!I60="","",Formulář!I60)</f>
        <v/>
      </c>
      <c r="AL103" s="206"/>
      <c r="AM103" s="206"/>
      <c r="AN103" s="206"/>
      <c r="AO103" s="207"/>
      <c r="AP103" s="197" t="str">
        <f>IF(OR(ISBLANK(Formulář!L60),ISBLANK(Formulář!O60)),"",Formulář!AJ60)</f>
        <v/>
      </c>
      <c r="AQ103" s="198"/>
      <c r="AR103" s="198"/>
      <c r="AS103" s="198"/>
      <c r="AT103" s="199"/>
      <c r="AU103" s="197" t="str">
        <f>IF(OR(ISBLANK(Formulář!P60),ISBLANK(Formulář!S60)),"",Formulář!AK60)</f>
        <v/>
      </c>
      <c r="AV103" s="198"/>
      <c r="AW103" s="198"/>
      <c r="AX103" s="198"/>
      <c r="AY103" s="199"/>
      <c r="AZ103" s="200" t="str">
        <f>IF(ISBLANK(Formulář!T60),"",Formulář!T60)</f>
        <v/>
      </c>
      <c r="BA103" s="201"/>
      <c r="BB103" s="201"/>
      <c r="BC103" s="201"/>
      <c r="BD103" s="201"/>
      <c r="BE103" s="201"/>
      <c r="BF103" s="202"/>
      <c r="BG103" s="200" t="str">
        <f>Formulář!V60</f>
        <v/>
      </c>
      <c r="BH103" s="201"/>
      <c r="BI103" s="201"/>
      <c r="BJ103" s="201"/>
      <c r="BK103" s="201"/>
      <c r="BL103" s="201"/>
      <c r="BM103" s="202"/>
      <c r="BN103" s="42"/>
    </row>
    <row r="104" spans="1:66" ht="25.5" customHeight="1" x14ac:dyDescent="0.25">
      <c r="A104" s="200" t="str">
        <f>IF(OR(ISBLANK(Formulář!B61),Formulář!B61=0),"",Formulář!B61)</f>
        <v/>
      </c>
      <c r="B104" s="201"/>
      <c r="C104" s="201"/>
      <c r="D104" s="202"/>
      <c r="E104" s="200" t="str">
        <f>IF(OR(ISBLANK(Formulář!C61),Formulář!C61=0),"",Formulář!C61)</f>
        <v/>
      </c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2"/>
      <c r="X104" s="201" t="str">
        <f>IF(OR(ISBLANK(Formulář!F61),Formulář!F61=0),"",Formulář!F61)</f>
        <v/>
      </c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2"/>
      <c r="AK104" s="205" t="str">
        <f>IF(Formulář!I61="","",Formulář!I61)</f>
        <v/>
      </c>
      <c r="AL104" s="206"/>
      <c r="AM104" s="206"/>
      <c r="AN104" s="206"/>
      <c r="AO104" s="207"/>
      <c r="AP104" s="197" t="str">
        <f>IF(OR(ISBLANK(Formulář!L61),ISBLANK(Formulář!O61)),"",Formulář!AJ61)</f>
        <v/>
      </c>
      <c r="AQ104" s="198"/>
      <c r="AR104" s="198"/>
      <c r="AS104" s="198"/>
      <c r="AT104" s="199"/>
      <c r="AU104" s="197" t="str">
        <f>IF(OR(ISBLANK(Formulář!P61),ISBLANK(Formulář!S61)),"",Formulář!AK61)</f>
        <v/>
      </c>
      <c r="AV104" s="198"/>
      <c r="AW104" s="198"/>
      <c r="AX104" s="198"/>
      <c r="AY104" s="199"/>
      <c r="AZ104" s="200" t="str">
        <f>IF(ISBLANK(Formulář!T61),"",Formulář!T61)</f>
        <v/>
      </c>
      <c r="BA104" s="201"/>
      <c r="BB104" s="201"/>
      <c r="BC104" s="201"/>
      <c r="BD104" s="201"/>
      <c r="BE104" s="201"/>
      <c r="BF104" s="202"/>
      <c r="BG104" s="200" t="str">
        <f>Formulář!V61</f>
        <v/>
      </c>
      <c r="BH104" s="201"/>
      <c r="BI104" s="201"/>
      <c r="BJ104" s="201"/>
      <c r="BK104" s="201"/>
      <c r="BL104" s="201"/>
      <c r="BM104" s="202"/>
      <c r="BN104" s="42"/>
    </row>
    <row r="105" spans="1:66" ht="25.5" customHeight="1" x14ac:dyDescent="0.25">
      <c r="A105" s="200" t="str">
        <f>IF(OR(ISBLANK(Formulář!B62),Formulář!B62=0),"",Formulář!B62)</f>
        <v/>
      </c>
      <c r="B105" s="201"/>
      <c r="C105" s="201"/>
      <c r="D105" s="202"/>
      <c r="E105" s="200" t="str">
        <f>IF(OR(ISBLANK(Formulář!C62),Formulář!C62=0),"",Formulář!C62)</f>
        <v/>
      </c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2"/>
      <c r="X105" s="201" t="str">
        <f>IF(OR(ISBLANK(Formulář!F62),Formulář!F62=0),"",Formulář!F62)</f>
        <v/>
      </c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2"/>
      <c r="AK105" s="205" t="str">
        <f>IF(Formulář!I62="","",Formulář!I62)</f>
        <v/>
      </c>
      <c r="AL105" s="206"/>
      <c r="AM105" s="206"/>
      <c r="AN105" s="206"/>
      <c r="AO105" s="207"/>
      <c r="AP105" s="197" t="str">
        <f>IF(OR(ISBLANK(Formulář!L62),ISBLANK(Formulář!O62)),"",Formulář!AJ62)</f>
        <v/>
      </c>
      <c r="AQ105" s="198"/>
      <c r="AR105" s="198"/>
      <c r="AS105" s="198"/>
      <c r="AT105" s="199"/>
      <c r="AU105" s="197" t="str">
        <f>IF(OR(ISBLANK(Formulář!P62),ISBLANK(Formulář!S62)),"",Formulář!AK62)</f>
        <v/>
      </c>
      <c r="AV105" s="198"/>
      <c r="AW105" s="198"/>
      <c r="AX105" s="198"/>
      <c r="AY105" s="199"/>
      <c r="AZ105" s="200" t="str">
        <f>IF(ISBLANK(Formulář!T62),"",Formulář!T62)</f>
        <v/>
      </c>
      <c r="BA105" s="201"/>
      <c r="BB105" s="201"/>
      <c r="BC105" s="201"/>
      <c r="BD105" s="201"/>
      <c r="BE105" s="201"/>
      <c r="BF105" s="202"/>
      <c r="BG105" s="200" t="str">
        <f>Formulář!V62</f>
        <v/>
      </c>
      <c r="BH105" s="201"/>
      <c r="BI105" s="201"/>
      <c r="BJ105" s="201"/>
      <c r="BK105" s="201"/>
      <c r="BL105" s="201"/>
      <c r="BM105" s="202"/>
      <c r="BN105" s="42"/>
    </row>
    <row r="106" spans="1:66" ht="25.5" customHeight="1" x14ac:dyDescent="0.25">
      <c r="A106" s="200" t="str">
        <f>IF(OR(ISBLANK(Formulář!B63),Formulář!B63=0),"",Formulář!B63)</f>
        <v/>
      </c>
      <c r="B106" s="201"/>
      <c r="C106" s="201"/>
      <c r="D106" s="202"/>
      <c r="E106" s="200" t="str">
        <f>IF(OR(ISBLANK(Formulář!C63),Formulář!C63=0),"",Formulář!C63)</f>
        <v/>
      </c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2"/>
      <c r="X106" s="201" t="str">
        <f>IF(OR(ISBLANK(Formulář!F63),Formulář!F63=0),"",Formulář!F63)</f>
        <v/>
      </c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2"/>
      <c r="AK106" s="205" t="str">
        <f>IF(Formulář!I63="","",Formulář!I63)</f>
        <v/>
      </c>
      <c r="AL106" s="206"/>
      <c r="AM106" s="206"/>
      <c r="AN106" s="206"/>
      <c r="AO106" s="207"/>
      <c r="AP106" s="197" t="str">
        <f>IF(OR(ISBLANK(Formulář!L63),ISBLANK(Formulář!O63)),"",Formulář!AJ63)</f>
        <v/>
      </c>
      <c r="AQ106" s="198"/>
      <c r="AR106" s="198"/>
      <c r="AS106" s="198"/>
      <c r="AT106" s="199"/>
      <c r="AU106" s="197" t="str">
        <f>IF(OR(ISBLANK(Formulář!P63),ISBLANK(Formulář!S63)),"",Formulář!AK63)</f>
        <v/>
      </c>
      <c r="AV106" s="198"/>
      <c r="AW106" s="198"/>
      <c r="AX106" s="198"/>
      <c r="AY106" s="199"/>
      <c r="AZ106" s="200" t="str">
        <f>IF(ISBLANK(Formulář!T63),"",Formulář!T63)</f>
        <v/>
      </c>
      <c r="BA106" s="201"/>
      <c r="BB106" s="201"/>
      <c r="BC106" s="201"/>
      <c r="BD106" s="201"/>
      <c r="BE106" s="201"/>
      <c r="BF106" s="202"/>
      <c r="BG106" s="200" t="str">
        <f>Formulář!V63</f>
        <v/>
      </c>
      <c r="BH106" s="201"/>
      <c r="BI106" s="201"/>
      <c r="BJ106" s="201"/>
      <c r="BK106" s="201"/>
      <c r="BL106" s="201"/>
      <c r="BM106" s="202"/>
      <c r="BN106" s="42"/>
    </row>
    <row r="107" spans="1:66" ht="25.5" customHeight="1" x14ac:dyDescent="0.25">
      <c r="A107" s="200" t="str">
        <f>IF(OR(ISBLANK(Formulář!B64),Formulář!B64=0),"",Formulář!B64)</f>
        <v/>
      </c>
      <c r="B107" s="201"/>
      <c r="C107" s="201"/>
      <c r="D107" s="202"/>
      <c r="E107" s="200" t="str">
        <f>IF(OR(ISBLANK(Formulář!C64),Formulář!C64=0),"",Formulář!C64)</f>
        <v/>
      </c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2"/>
      <c r="X107" s="201" t="str">
        <f>IF(OR(ISBLANK(Formulář!F64),Formulář!F64=0),"",Formulář!F64)</f>
        <v/>
      </c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2"/>
      <c r="AK107" s="205" t="str">
        <f>IF(Formulář!I64="","",Formulář!I64)</f>
        <v/>
      </c>
      <c r="AL107" s="206"/>
      <c r="AM107" s="206"/>
      <c r="AN107" s="206"/>
      <c r="AO107" s="207"/>
      <c r="AP107" s="197" t="str">
        <f>IF(OR(ISBLANK(Formulář!L64),ISBLANK(Formulář!O64)),"",Formulář!AJ64)</f>
        <v/>
      </c>
      <c r="AQ107" s="198"/>
      <c r="AR107" s="198"/>
      <c r="AS107" s="198"/>
      <c r="AT107" s="199"/>
      <c r="AU107" s="197" t="str">
        <f>IF(OR(ISBLANK(Formulář!P64),ISBLANK(Formulář!S64)),"",Formulář!AK64)</f>
        <v/>
      </c>
      <c r="AV107" s="198"/>
      <c r="AW107" s="198"/>
      <c r="AX107" s="198"/>
      <c r="AY107" s="199"/>
      <c r="AZ107" s="200" t="str">
        <f>IF(ISBLANK(Formulář!T64),"",Formulář!T64)</f>
        <v/>
      </c>
      <c r="BA107" s="201"/>
      <c r="BB107" s="201"/>
      <c r="BC107" s="201"/>
      <c r="BD107" s="201"/>
      <c r="BE107" s="201"/>
      <c r="BF107" s="202"/>
      <c r="BG107" s="200" t="str">
        <f>Formulář!V64</f>
        <v/>
      </c>
      <c r="BH107" s="201"/>
      <c r="BI107" s="201"/>
      <c r="BJ107" s="201"/>
      <c r="BK107" s="201"/>
      <c r="BL107" s="201"/>
      <c r="BM107" s="202"/>
      <c r="BN107" s="42"/>
    </row>
    <row r="108" spans="1:66" ht="25.5" customHeight="1" x14ac:dyDescent="0.25">
      <c r="A108" s="200" t="str">
        <f>IF(OR(ISBLANK(Formulář!B65),Formulář!B65=0),"",Formulář!B65)</f>
        <v/>
      </c>
      <c r="B108" s="201"/>
      <c r="C108" s="201"/>
      <c r="D108" s="202"/>
      <c r="E108" s="200" t="str">
        <f>IF(OR(ISBLANK(Formulář!C65),Formulář!C65=0),"",Formulář!C65)</f>
        <v/>
      </c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2"/>
      <c r="X108" s="201" t="str">
        <f>IF(OR(ISBLANK(Formulář!F65),Formulář!F65=0),"",Formulář!F65)</f>
        <v/>
      </c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2"/>
      <c r="AK108" s="205" t="str">
        <f>IF(Formulář!I65="","",Formulář!I65)</f>
        <v/>
      </c>
      <c r="AL108" s="206"/>
      <c r="AM108" s="206"/>
      <c r="AN108" s="206"/>
      <c r="AO108" s="207"/>
      <c r="AP108" s="197" t="str">
        <f>IF(OR(ISBLANK(Formulář!L65),ISBLANK(Formulář!O65)),"",Formulář!AJ65)</f>
        <v/>
      </c>
      <c r="AQ108" s="198"/>
      <c r="AR108" s="198"/>
      <c r="AS108" s="198"/>
      <c r="AT108" s="199"/>
      <c r="AU108" s="197" t="str">
        <f>IF(OR(ISBLANK(Formulář!P65),ISBLANK(Formulář!S65)),"",Formulář!AK65)</f>
        <v/>
      </c>
      <c r="AV108" s="198"/>
      <c r="AW108" s="198"/>
      <c r="AX108" s="198"/>
      <c r="AY108" s="199"/>
      <c r="AZ108" s="200" t="str">
        <f>IF(ISBLANK(Formulář!T65),"",Formulář!T65)</f>
        <v/>
      </c>
      <c r="BA108" s="201"/>
      <c r="BB108" s="201"/>
      <c r="BC108" s="201"/>
      <c r="BD108" s="201"/>
      <c r="BE108" s="201"/>
      <c r="BF108" s="202"/>
      <c r="BG108" s="200" t="str">
        <f>Formulář!V65</f>
        <v/>
      </c>
      <c r="BH108" s="201"/>
      <c r="BI108" s="201"/>
      <c r="BJ108" s="201"/>
      <c r="BK108" s="201"/>
      <c r="BL108" s="201"/>
      <c r="BM108" s="202"/>
      <c r="BN108" s="42"/>
    </row>
    <row r="109" spans="1:66" ht="25.5" customHeight="1" x14ac:dyDescent="0.25">
      <c r="A109" s="200" t="str">
        <f>IF(OR(ISBLANK(Formulář!B66),Formulář!B66=0),"",Formulář!B66)</f>
        <v/>
      </c>
      <c r="B109" s="201"/>
      <c r="C109" s="201"/>
      <c r="D109" s="202"/>
      <c r="E109" s="200" t="str">
        <f>IF(OR(ISBLANK(Formulář!C66),Formulář!C66=0),"",Formulář!C66)</f>
        <v/>
      </c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2"/>
      <c r="X109" s="201" t="str">
        <f>IF(OR(ISBLANK(Formulář!F66),Formulář!F66=0),"",Formulář!F66)</f>
        <v/>
      </c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2"/>
      <c r="AK109" s="205" t="str">
        <f>IF(Formulář!I66="","",Formulář!I66)</f>
        <v/>
      </c>
      <c r="AL109" s="206"/>
      <c r="AM109" s="206"/>
      <c r="AN109" s="206"/>
      <c r="AO109" s="207"/>
      <c r="AP109" s="197" t="str">
        <f>IF(OR(ISBLANK(Formulář!L66),ISBLANK(Formulář!O66)),"",Formulář!AJ66)</f>
        <v/>
      </c>
      <c r="AQ109" s="198"/>
      <c r="AR109" s="198"/>
      <c r="AS109" s="198"/>
      <c r="AT109" s="199"/>
      <c r="AU109" s="197" t="str">
        <f>IF(OR(ISBLANK(Formulář!P66),ISBLANK(Formulář!S66)),"",Formulář!AK66)</f>
        <v/>
      </c>
      <c r="AV109" s="198"/>
      <c r="AW109" s="198"/>
      <c r="AX109" s="198"/>
      <c r="AY109" s="199"/>
      <c r="AZ109" s="200" t="str">
        <f>IF(ISBLANK(Formulář!T66),"",Formulář!T66)</f>
        <v/>
      </c>
      <c r="BA109" s="201"/>
      <c r="BB109" s="201"/>
      <c r="BC109" s="201"/>
      <c r="BD109" s="201"/>
      <c r="BE109" s="201"/>
      <c r="BF109" s="202"/>
      <c r="BG109" s="200" t="str">
        <f>Formulář!V66</f>
        <v/>
      </c>
      <c r="BH109" s="201"/>
      <c r="BI109" s="201"/>
      <c r="BJ109" s="201"/>
      <c r="BK109" s="201"/>
      <c r="BL109" s="201"/>
      <c r="BM109" s="202"/>
      <c r="BN109" s="42"/>
    </row>
    <row r="110" spans="1:66" ht="25.5" customHeight="1" x14ac:dyDescent="0.25">
      <c r="A110" s="200" t="str">
        <f>IF(OR(ISBLANK(Formulář!B67),Formulář!B67=0),"",Formulář!B67)</f>
        <v/>
      </c>
      <c r="B110" s="201"/>
      <c r="C110" s="201"/>
      <c r="D110" s="202"/>
      <c r="E110" s="200" t="str">
        <f>IF(OR(ISBLANK(Formulář!C67),Formulář!C67=0),"",Formulář!C67)</f>
        <v/>
      </c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2"/>
      <c r="X110" s="201" t="str">
        <f>IF(OR(ISBLANK(Formulář!F67),Formulář!F67=0),"",Formulář!F67)</f>
        <v/>
      </c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2"/>
      <c r="AK110" s="205" t="str">
        <f>IF(Formulář!I67="","",Formulář!I67)</f>
        <v/>
      </c>
      <c r="AL110" s="206"/>
      <c r="AM110" s="206"/>
      <c r="AN110" s="206"/>
      <c r="AO110" s="207"/>
      <c r="AP110" s="197" t="str">
        <f>IF(OR(ISBLANK(Formulář!L67),ISBLANK(Formulář!O67)),"",Formulář!AJ67)</f>
        <v/>
      </c>
      <c r="AQ110" s="198"/>
      <c r="AR110" s="198"/>
      <c r="AS110" s="198"/>
      <c r="AT110" s="199"/>
      <c r="AU110" s="197" t="str">
        <f>IF(OR(ISBLANK(Formulář!P67),ISBLANK(Formulář!S67)),"",Formulář!AK67)</f>
        <v/>
      </c>
      <c r="AV110" s="198"/>
      <c r="AW110" s="198"/>
      <c r="AX110" s="198"/>
      <c r="AY110" s="199"/>
      <c r="AZ110" s="200" t="str">
        <f>IF(ISBLANK(Formulář!T67),"",Formulář!T67)</f>
        <v/>
      </c>
      <c r="BA110" s="201"/>
      <c r="BB110" s="201"/>
      <c r="BC110" s="201"/>
      <c r="BD110" s="201"/>
      <c r="BE110" s="201"/>
      <c r="BF110" s="202"/>
      <c r="BG110" s="200" t="str">
        <f>Formulář!V67</f>
        <v/>
      </c>
      <c r="BH110" s="201"/>
      <c r="BI110" s="201"/>
      <c r="BJ110" s="201"/>
      <c r="BK110" s="201"/>
      <c r="BL110" s="201"/>
      <c r="BM110" s="202"/>
      <c r="BN110" s="42"/>
    </row>
    <row r="111" spans="1:66" ht="25.5" customHeight="1" x14ac:dyDescent="0.25">
      <c r="A111" s="200" t="str">
        <f>IF(OR(ISBLANK(Formulář!B68),Formulář!B68=0),"",Formulář!B68)</f>
        <v/>
      </c>
      <c r="B111" s="201"/>
      <c r="C111" s="201"/>
      <c r="D111" s="202"/>
      <c r="E111" s="200" t="str">
        <f>IF(OR(ISBLANK(Formulář!C68),Formulář!C68=0),"",Formulář!C68)</f>
        <v/>
      </c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2"/>
      <c r="X111" s="201" t="str">
        <f>IF(OR(ISBLANK(Formulář!F68),Formulář!F68=0),"",Formulář!F68)</f>
        <v/>
      </c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2"/>
      <c r="AK111" s="205" t="str">
        <f>IF(Formulář!I68="","",Formulář!I68)</f>
        <v/>
      </c>
      <c r="AL111" s="206"/>
      <c r="AM111" s="206"/>
      <c r="AN111" s="206"/>
      <c r="AO111" s="207"/>
      <c r="AP111" s="197" t="str">
        <f>IF(OR(ISBLANK(Formulář!L68),ISBLANK(Formulář!O68)),"",Formulář!AJ68)</f>
        <v/>
      </c>
      <c r="AQ111" s="198"/>
      <c r="AR111" s="198"/>
      <c r="AS111" s="198"/>
      <c r="AT111" s="199"/>
      <c r="AU111" s="197" t="str">
        <f>IF(OR(ISBLANK(Formulář!P68),ISBLANK(Formulář!S68)),"",Formulář!AK68)</f>
        <v/>
      </c>
      <c r="AV111" s="198"/>
      <c r="AW111" s="198"/>
      <c r="AX111" s="198"/>
      <c r="AY111" s="199"/>
      <c r="AZ111" s="200" t="str">
        <f>IF(ISBLANK(Formulář!T68),"",Formulář!T68)</f>
        <v/>
      </c>
      <c r="BA111" s="201"/>
      <c r="BB111" s="201"/>
      <c r="BC111" s="201"/>
      <c r="BD111" s="201"/>
      <c r="BE111" s="201"/>
      <c r="BF111" s="202"/>
      <c r="BG111" s="200" t="str">
        <f>Formulář!V68</f>
        <v/>
      </c>
      <c r="BH111" s="201"/>
      <c r="BI111" s="201"/>
      <c r="BJ111" s="201"/>
      <c r="BK111" s="201"/>
      <c r="BL111" s="201"/>
      <c r="BM111" s="202"/>
      <c r="BN111" s="42"/>
    </row>
    <row r="112" spans="1:66" ht="25.5" customHeight="1" x14ac:dyDescent="0.25">
      <c r="A112" s="200" t="str">
        <f>IF(OR(ISBLANK(Formulář!B69),Formulář!B69=0),"",Formulář!B69)</f>
        <v/>
      </c>
      <c r="B112" s="201"/>
      <c r="C112" s="201"/>
      <c r="D112" s="202"/>
      <c r="E112" s="200" t="str">
        <f>IF(OR(ISBLANK(Formulář!C69),Formulář!C69=0),"",Formulář!C69)</f>
        <v/>
      </c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2"/>
      <c r="X112" s="201" t="str">
        <f>IF(OR(ISBLANK(Formulář!F69),Formulář!F69=0),"",Formulář!F69)</f>
        <v/>
      </c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2"/>
      <c r="AK112" s="205" t="str">
        <f>IF(Formulář!I69="","",Formulář!I69)</f>
        <v/>
      </c>
      <c r="AL112" s="206"/>
      <c r="AM112" s="206"/>
      <c r="AN112" s="206"/>
      <c r="AO112" s="207"/>
      <c r="AP112" s="197" t="str">
        <f>IF(OR(ISBLANK(Formulář!L69),ISBLANK(Formulář!O69)),"",Formulář!AJ69)</f>
        <v/>
      </c>
      <c r="AQ112" s="198"/>
      <c r="AR112" s="198"/>
      <c r="AS112" s="198"/>
      <c r="AT112" s="199"/>
      <c r="AU112" s="197" t="str">
        <f>IF(OR(ISBLANK(Formulář!P69),ISBLANK(Formulář!S69)),"",Formulář!AK69)</f>
        <v/>
      </c>
      <c r="AV112" s="198"/>
      <c r="AW112" s="198"/>
      <c r="AX112" s="198"/>
      <c r="AY112" s="199"/>
      <c r="AZ112" s="200" t="str">
        <f>IF(ISBLANK(Formulář!T69),"",Formulář!T69)</f>
        <v/>
      </c>
      <c r="BA112" s="201"/>
      <c r="BB112" s="201"/>
      <c r="BC112" s="201"/>
      <c r="BD112" s="201"/>
      <c r="BE112" s="201"/>
      <c r="BF112" s="202"/>
      <c r="BG112" s="200" t="str">
        <f>Formulář!V69</f>
        <v/>
      </c>
      <c r="BH112" s="201"/>
      <c r="BI112" s="201"/>
      <c r="BJ112" s="201"/>
      <c r="BK112" s="201"/>
      <c r="BL112" s="201"/>
      <c r="BM112" s="202"/>
      <c r="BN112" s="42"/>
    </row>
    <row r="113" spans="1:66" ht="25.5" customHeight="1" x14ac:dyDescent="0.25">
      <c r="A113" s="200" t="str">
        <f>IF(OR(ISBLANK(Formulář!B70),Formulář!B70=0),"",Formulář!B70)</f>
        <v/>
      </c>
      <c r="B113" s="201"/>
      <c r="C113" s="201"/>
      <c r="D113" s="202"/>
      <c r="E113" s="200" t="str">
        <f>IF(OR(ISBLANK(Formulář!C70),Formulář!C70=0),"",Formulář!C70)</f>
        <v/>
      </c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2"/>
      <c r="X113" s="201" t="str">
        <f>IF(OR(ISBLANK(Formulář!F70),Formulář!F70=0),"",Formulář!F70)</f>
        <v/>
      </c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2"/>
      <c r="AK113" s="205" t="str">
        <f>IF(Formulář!I70="","",Formulář!I70)</f>
        <v/>
      </c>
      <c r="AL113" s="206"/>
      <c r="AM113" s="206"/>
      <c r="AN113" s="206"/>
      <c r="AO113" s="207"/>
      <c r="AP113" s="197" t="str">
        <f>IF(OR(ISBLANK(Formulář!L70),ISBLANK(Formulář!O70)),"",Formulář!AJ70)</f>
        <v/>
      </c>
      <c r="AQ113" s="198"/>
      <c r="AR113" s="198"/>
      <c r="AS113" s="198"/>
      <c r="AT113" s="199"/>
      <c r="AU113" s="197" t="str">
        <f>IF(OR(ISBLANK(Formulář!P70),ISBLANK(Formulář!S70)),"",Formulář!AK70)</f>
        <v/>
      </c>
      <c r="AV113" s="198"/>
      <c r="AW113" s="198"/>
      <c r="AX113" s="198"/>
      <c r="AY113" s="199"/>
      <c r="AZ113" s="200" t="str">
        <f>IF(ISBLANK(Formulář!T70),"",Formulář!T70)</f>
        <v/>
      </c>
      <c r="BA113" s="201"/>
      <c r="BB113" s="201"/>
      <c r="BC113" s="201"/>
      <c r="BD113" s="201"/>
      <c r="BE113" s="201"/>
      <c r="BF113" s="202"/>
      <c r="BG113" s="200" t="str">
        <f>Formulář!V70</f>
        <v/>
      </c>
      <c r="BH113" s="201"/>
      <c r="BI113" s="201"/>
      <c r="BJ113" s="201"/>
      <c r="BK113" s="201"/>
      <c r="BL113" s="201"/>
      <c r="BM113" s="202"/>
      <c r="BN113" s="42"/>
    </row>
    <row r="114" spans="1:66" ht="25.5" customHeight="1" x14ac:dyDescent="0.25">
      <c r="A114" s="200" t="str">
        <f>IF(OR(ISBLANK(Formulář!B71),Formulář!B71=0),"",Formulář!B71)</f>
        <v/>
      </c>
      <c r="B114" s="201"/>
      <c r="C114" s="201"/>
      <c r="D114" s="202"/>
      <c r="E114" s="200" t="str">
        <f>IF(OR(ISBLANK(Formulář!C71),Formulář!C71=0),"",Formulář!C71)</f>
        <v/>
      </c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2"/>
      <c r="X114" s="201" t="str">
        <f>IF(OR(ISBLANK(Formulář!F71),Formulář!F71=0),"",Formulář!F71)</f>
        <v/>
      </c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2"/>
      <c r="AK114" s="205" t="str">
        <f>IF(Formulář!I71="","",Formulář!I71)</f>
        <v/>
      </c>
      <c r="AL114" s="206"/>
      <c r="AM114" s="206"/>
      <c r="AN114" s="206"/>
      <c r="AO114" s="207"/>
      <c r="AP114" s="197" t="str">
        <f>IF(OR(ISBLANK(Formulář!L71),ISBLANK(Formulář!O71)),"",Formulář!AJ71)</f>
        <v/>
      </c>
      <c r="AQ114" s="198"/>
      <c r="AR114" s="198"/>
      <c r="AS114" s="198"/>
      <c r="AT114" s="199"/>
      <c r="AU114" s="197" t="str">
        <f>IF(OR(ISBLANK(Formulář!P71),ISBLANK(Formulář!S71)),"",Formulář!AK71)</f>
        <v/>
      </c>
      <c r="AV114" s="198"/>
      <c r="AW114" s="198"/>
      <c r="AX114" s="198"/>
      <c r="AY114" s="199"/>
      <c r="AZ114" s="200" t="str">
        <f>IF(ISBLANK(Formulář!T71),"",Formulář!T71)</f>
        <v/>
      </c>
      <c r="BA114" s="201"/>
      <c r="BB114" s="201"/>
      <c r="BC114" s="201"/>
      <c r="BD114" s="201"/>
      <c r="BE114" s="201"/>
      <c r="BF114" s="202"/>
      <c r="BG114" s="200" t="str">
        <f>Formulář!V71</f>
        <v/>
      </c>
      <c r="BH114" s="201"/>
      <c r="BI114" s="201"/>
      <c r="BJ114" s="201"/>
      <c r="BK114" s="201"/>
      <c r="BL114" s="201"/>
      <c r="BM114" s="202"/>
      <c r="BN114" s="42"/>
    </row>
    <row r="115" spans="1:66" ht="25.5" customHeight="1" x14ac:dyDescent="0.25">
      <c r="A115" s="200" t="str">
        <f>IF(OR(ISBLANK(Formulář!B72),Formulář!B72=0),"",Formulář!B72)</f>
        <v/>
      </c>
      <c r="B115" s="201"/>
      <c r="C115" s="201"/>
      <c r="D115" s="202"/>
      <c r="E115" s="200" t="str">
        <f>IF(OR(ISBLANK(Formulář!C72),Formulář!C72=0),"",Formulář!C72)</f>
        <v/>
      </c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2"/>
      <c r="X115" s="201" t="str">
        <f>IF(OR(ISBLANK(Formulář!F72),Formulář!F72=0),"",Formulář!F72)</f>
        <v/>
      </c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2"/>
      <c r="AK115" s="205" t="str">
        <f>IF(Formulář!I72="","",Formulář!I72)</f>
        <v/>
      </c>
      <c r="AL115" s="206"/>
      <c r="AM115" s="206"/>
      <c r="AN115" s="206"/>
      <c r="AO115" s="207"/>
      <c r="AP115" s="197" t="str">
        <f>IF(OR(ISBLANK(Formulář!L72),ISBLANK(Formulář!O72)),"",Formulář!AJ72)</f>
        <v/>
      </c>
      <c r="AQ115" s="198"/>
      <c r="AR115" s="198"/>
      <c r="AS115" s="198"/>
      <c r="AT115" s="199"/>
      <c r="AU115" s="197" t="str">
        <f>IF(OR(ISBLANK(Formulář!P72),ISBLANK(Formulář!S72)),"",Formulář!AK72)</f>
        <v/>
      </c>
      <c r="AV115" s="198"/>
      <c r="AW115" s="198"/>
      <c r="AX115" s="198"/>
      <c r="AY115" s="199"/>
      <c r="AZ115" s="200" t="str">
        <f>IF(ISBLANK(Formulář!T72),"",Formulář!T72)</f>
        <v/>
      </c>
      <c r="BA115" s="201"/>
      <c r="BB115" s="201"/>
      <c r="BC115" s="201"/>
      <c r="BD115" s="201"/>
      <c r="BE115" s="201"/>
      <c r="BF115" s="202"/>
      <c r="BG115" s="200" t="str">
        <f>Formulář!V72</f>
        <v/>
      </c>
      <c r="BH115" s="201"/>
      <c r="BI115" s="201"/>
      <c r="BJ115" s="201"/>
      <c r="BK115" s="201"/>
      <c r="BL115" s="201"/>
      <c r="BM115" s="202"/>
      <c r="BN115" s="42"/>
    </row>
    <row r="116" spans="1:66" ht="25.5" customHeight="1" x14ac:dyDescent="0.25">
      <c r="A116" s="200" t="str">
        <f>IF(OR(ISBLANK(Formulář!B73),Formulář!B73=0),"",Formulář!B73)</f>
        <v/>
      </c>
      <c r="B116" s="201"/>
      <c r="C116" s="201"/>
      <c r="D116" s="202"/>
      <c r="E116" s="200" t="str">
        <f>IF(OR(ISBLANK(Formulář!C73),Formulář!C73=0),"",Formulář!C73)</f>
        <v/>
      </c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2"/>
      <c r="X116" s="201" t="str">
        <f>IF(OR(ISBLANK(Formulář!F73),Formulář!F73=0),"",Formulář!F73)</f>
        <v/>
      </c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2"/>
      <c r="AK116" s="205" t="str">
        <f>IF(Formulář!I73="","",Formulář!I73)</f>
        <v/>
      </c>
      <c r="AL116" s="206"/>
      <c r="AM116" s="206"/>
      <c r="AN116" s="206"/>
      <c r="AO116" s="207"/>
      <c r="AP116" s="197" t="str">
        <f>IF(OR(ISBLANK(Formulář!L73),ISBLANK(Formulář!O73)),"",Formulář!AJ73)</f>
        <v/>
      </c>
      <c r="AQ116" s="198"/>
      <c r="AR116" s="198"/>
      <c r="AS116" s="198"/>
      <c r="AT116" s="199"/>
      <c r="AU116" s="197" t="str">
        <f>IF(OR(ISBLANK(Formulář!P73),ISBLANK(Formulář!S73)),"",Formulář!AK73)</f>
        <v/>
      </c>
      <c r="AV116" s="198"/>
      <c r="AW116" s="198"/>
      <c r="AX116" s="198"/>
      <c r="AY116" s="199"/>
      <c r="AZ116" s="200" t="str">
        <f>IF(ISBLANK(Formulář!T73),"",Formulář!T73)</f>
        <v/>
      </c>
      <c r="BA116" s="201"/>
      <c r="BB116" s="201"/>
      <c r="BC116" s="201"/>
      <c r="BD116" s="201"/>
      <c r="BE116" s="201"/>
      <c r="BF116" s="202"/>
      <c r="BG116" s="200" t="str">
        <f>Formulář!V73</f>
        <v/>
      </c>
      <c r="BH116" s="201"/>
      <c r="BI116" s="201"/>
      <c r="BJ116" s="201"/>
      <c r="BK116" s="201"/>
      <c r="BL116" s="201"/>
      <c r="BM116" s="202"/>
      <c r="BN116" s="42"/>
    </row>
    <row r="117" spans="1:66" ht="25.5" customHeight="1" x14ac:dyDescent="0.25">
      <c r="A117" s="200" t="str">
        <f>IF(OR(ISBLANK(Formulář!B74),Formulář!B74=0),"",Formulář!B74)</f>
        <v/>
      </c>
      <c r="B117" s="201"/>
      <c r="C117" s="201"/>
      <c r="D117" s="202"/>
      <c r="E117" s="200" t="str">
        <f>IF(OR(ISBLANK(Formulář!C74),Formulář!C74=0),"",Formulář!C74)</f>
        <v/>
      </c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2"/>
      <c r="X117" s="201" t="str">
        <f>IF(OR(ISBLANK(Formulář!F74),Formulář!F74=0),"",Formulář!F74)</f>
        <v/>
      </c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2"/>
      <c r="AK117" s="205" t="str">
        <f>IF(Formulář!I74="","",Formulář!I74)</f>
        <v/>
      </c>
      <c r="AL117" s="206"/>
      <c r="AM117" s="206"/>
      <c r="AN117" s="206"/>
      <c r="AO117" s="207"/>
      <c r="AP117" s="197" t="str">
        <f>IF(OR(ISBLANK(Formulář!L74),ISBLANK(Formulář!O74)),"",Formulář!AJ74)</f>
        <v/>
      </c>
      <c r="AQ117" s="198"/>
      <c r="AR117" s="198"/>
      <c r="AS117" s="198"/>
      <c r="AT117" s="199"/>
      <c r="AU117" s="197" t="str">
        <f>IF(OR(ISBLANK(Formulář!P74),ISBLANK(Formulář!S74)),"",Formulář!AK74)</f>
        <v/>
      </c>
      <c r="AV117" s="198"/>
      <c r="AW117" s="198"/>
      <c r="AX117" s="198"/>
      <c r="AY117" s="199"/>
      <c r="AZ117" s="200" t="str">
        <f>IF(ISBLANK(Formulář!T74),"",Formulář!T74)</f>
        <v/>
      </c>
      <c r="BA117" s="201"/>
      <c r="BB117" s="201"/>
      <c r="BC117" s="201"/>
      <c r="BD117" s="201"/>
      <c r="BE117" s="201"/>
      <c r="BF117" s="202"/>
      <c r="BG117" s="200" t="str">
        <f>Formulář!V74</f>
        <v/>
      </c>
      <c r="BH117" s="201"/>
      <c r="BI117" s="201"/>
      <c r="BJ117" s="201"/>
      <c r="BK117" s="201"/>
      <c r="BL117" s="201"/>
      <c r="BM117" s="202"/>
      <c r="BN117" s="42"/>
    </row>
    <row r="118" spans="1:66" ht="25.5" customHeight="1" x14ac:dyDescent="0.25">
      <c r="A118" s="200" t="str">
        <f>IF(OR(ISBLANK(Formulář!B75),Formulář!B75=0),"",Formulář!B75)</f>
        <v/>
      </c>
      <c r="B118" s="201"/>
      <c r="C118" s="201"/>
      <c r="D118" s="202"/>
      <c r="E118" s="200" t="str">
        <f>IF(OR(ISBLANK(Formulář!C75),Formulář!C75=0),"",Formulář!C75)</f>
        <v/>
      </c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2"/>
      <c r="X118" s="201" t="str">
        <f>IF(OR(ISBLANK(Formulář!F75),Formulář!F75=0),"",Formulář!F75)</f>
        <v/>
      </c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2"/>
      <c r="AK118" s="205" t="str">
        <f>IF(Formulář!I75="","",Formulář!I75)</f>
        <v/>
      </c>
      <c r="AL118" s="206"/>
      <c r="AM118" s="206"/>
      <c r="AN118" s="206"/>
      <c r="AO118" s="207"/>
      <c r="AP118" s="197" t="str">
        <f>IF(OR(ISBLANK(Formulář!L75),ISBLANK(Formulář!O75)),"",Formulář!AJ75)</f>
        <v/>
      </c>
      <c r="AQ118" s="198"/>
      <c r="AR118" s="198"/>
      <c r="AS118" s="198"/>
      <c r="AT118" s="199"/>
      <c r="AU118" s="197" t="str">
        <f>IF(OR(ISBLANK(Formulář!P75),ISBLANK(Formulář!S75)),"",Formulář!AK75)</f>
        <v/>
      </c>
      <c r="AV118" s="198"/>
      <c r="AW118" s="198"/>
      <c r="AX118" s="198"/>
      <c r="AY118" s="199"/>
      <c r="AZ118" s="200" t="str">
        <f>IF(ISBLANK(Formulář!T75),"",Formulář!T75)</f>
        <v/>
      </c>
      <c r="BA118" s="201"/>
      <c r="BB118" s="201"/>
      <c r="BC118" s="201"/>
      <c r="BD118" s="201"/>
      <c r="BE118" s="201"/>
      <c r="BF118" s="202"/>
      <c r="BG118" s="200" t="str">
        <f>Formulář!V75</f>
        <v/>
      </c>
      <c r="BH118" s="201"/>
      <c r="BI118" s="201"/>
      <c r="BJ118" s="201"/>
      <c r="BK118" s="201"/>
      <c r="BL118" s="201"/>
      <c r="BM118" s="202"/>
      <c r="BN118" s="42"/>
    </row>
    <row r="119" spans="1:66" ht="25.5" customHeight="1" x14ac:dyDescent="0.25">
      <c r="A119" s="200" t="str">
        <f>IF(OR(ISBLANK(Formulář!B76),Formulář!B76=0),"",Formulář!B76)</f>
        <v/>
      </c>
      <c r="B119" s="201"/>
      <c r="C119" s="201"/>
      <c r="D119" s="202"/>
      <c r="E119" s="200" t="str">
        <f>IF(OR(ISBLANK(Formulář!C76),Formulář!C76=0),"",Formulář!C76)</f>
        <v/>
      </c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2"/>
      <c r="X119" s="201" t="str">
        <f>IF(OR(ISBLANK(Formulář!F76),Formulář!F76=0),"",Formulář!F76)</f>
        <v/>
      </c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2"/>
      <c r="AK119" s="205" t="str">
        <f>IF(Formulář!I76="","",Formulář!I76)</f>
        <v/>
      </c>
      <c r="AL119" s="206"/>
      <c r="AM119" s="206"/>
      <c r="AN119" s="206"/>
      <c r="AO119" s="207"/>
      <c r="AP119" s="197" t="str">
        <f>IF(OR(ISBLANK(Formulář!L76),ISBLANK(Formulář!O76)),"",Formulář!AJ76)</f>
        <v/>
      </c>
      <c r="AQ119" s="198"/>
      <c r="AR119" s="198"/>
      <c r="AS119" s="198"/>
      <c r="AT119" s="199"/>
      <c r="AU119" s="197" t="str">
        <f>IF(OR(ISBLANK(Formulář!P76),ISBLANK(Formulář!S76)),"",Formulář!AK76)</f>
        <v/>
      </c>
      <c r="AV119" s="198"/>
      <c r="AW119" s="198"/>
      <c r="AX119" s="198"/>
      <c r="AY119" s="199"/>
      <c r="AZ119" s="200" t="str">
        <f>IF(ISBLANK(Formulář!T76),"",Formulář!T76)</f>
        <v/>
      </c>
      <c r="BA119" s="201"/>
      <c r="BB119" s="201"/>
      <c r="BC119" s="201"/>
      <c r="BD119" s="201"/>
      <c r="BE119" s="201"/>
      <c r="BF119" s="202"/>
      <c r="BG119" s="200" t="str">
        <f>Formulář!V76</f>
        <v/>
      </c>
      <c r="BH119" s="201"/>
      <c r="BI119" s="201"/>
      <c r="BJ119" s="201"/>
      <c r="BK119" s="201"/>
      <c r="BL119" s="201"/>
      <c r="BM119" s="202"/>
      <c r="BN119" s="42"/>
    </row>
    <row r="120" spans="1:66" ht="25.5" customHeight="1" x14ac:dyDescent="0.25">
      <c r="A120" s="200" t="str">
        <f>IF(OR(ISBLANK(Formulář!B77),Formulář!B77=0),"",Formulář!B77)</f>
        <v/>
      </c>
      <c r="B120" s="201"/>
      <c r="C120" s="201"/>
      <c r="D120" s="202"/>
      <c r="E120" s="200" t="str">
        <f>IF(OR(ISBLANK(Formulář!C77),Formulář!C77=0),"",Formulář!C77)</f>
        <v/>
      </c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2"/>
      <c r="X120" s="201" t="str">
        <f>IF(OR(ISBLANK(Formulář!F77),Formulář!F77=0),"",Formulář!F77)</f>
        <v/>
      </c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2"/>
      <c r="AK120" s="205" t="str">
        <f>IF(Formulář!I77="","",Formulář!I77)</f>
        <v/>
      </c>
      <c r="AL120" s="206"/>
      <c r="AM120" s="206"/>
      <c r="AN120" s="206"/>
      <c r="AO120" s="207"/>
      <c r="AP120" s="197" t="str">
        <f>IF(OR(ISBLANK(Formulář!L77),ISBLANK(Formulář!O77)),"",Formulář!AJ77)</f>
        <v/>
      </c>
      <c r="AQ120" s="198"/>
      <c r="AR120" s="198"/>
      <c r="AS120" s="198"/>
      <c r="AT120" s="199"/>
      <c r="AU120" s="197" t="str">
        <f>IF(OR(ISBLANK(Formulář!P77),ISBLANK(Formulář!S77)),"",Formulář!AK77)</f>
        <v/>
      </c>
      <c r="AV120" s="198"/>
      <c r="AW120" s="198"/>
      <c r="AX120" s="198"/>
      <c r="AY120" s="199"/>
      <c r="AZ120" s="200" t="str">
        <f>IF(ISBLANK(Formulář!T77),"",Formulář!T77)</f>
        <v/>
      </c>
      <c r="BA120" s="201"/>
      <c r="BB120" s="201"/>
      <c r="BC120" s="201"/>
      <c r="BD120" s="201"/>
      <c r="BE120" s="201"/>
      <c r="BF120" s="202"/>
      <c r="BG120" s="200" t="str">
        <f>Formulář!V77</f>
        <v/>
      </c>
      <c r="BH120" s="201"/>
      <c r="BI120" s="201"/>
      <c r="BJ120" s="201"/>
      <c r="BK120" s="201"/>
      <c r="BL120" s="201"/>
      <c r="BM120" s="202"/>
      <c r="BN120" s="42"/>
    </row>
    <row r="121" spans="1:66" ht="25.5" customHeight="1" x14ac:dyDescent="0.25">
      <c r="A121" s="200" t="str">
        <f>IF(OR(ISBLANK(Formulář!B78),Formulář!B78=0),"",Formulář!B78)</f>
        <v/>
      </c>
      <c r="B121" s="201"/>
      <c r="C121" s="201"/>
      <c r="D121" s="202"/>
      <c r="E121" s="200" t="str">
        <f>IF(OR(ISBLANK(Formulář!C78),Formulář!C78=0),"",Formulář!C78)</f>
        <v/>
      </c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2"/>
      <c r="X121" s="201" t="str">
        <f>IF(OR(ISBLANK(Formulář!F78),Formulář!F78=0),"",Formulář!F78)</f>
        <v/>
      </c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2"/>
      <c r="AK121" s="205" t="str">
        <f>IF(Formulář!I78="","",Formulář!I78)</f>
        <v/>
      </c>
      <c r="AL121" s="206"/>
      <c r="AM121" s="206"/>
      <c r="AN121" s="206"/>
      <c r="AO121" s="207"/>
      <c r="AP121" s="197" t="str">
        <f>IF(OR(ISBLANK(Formulář!L78),ISBLANK(Formulář!O78)),"",Formulář!AJ78)</f>
        <v/>
      </c>
      <c r="AQ121" s="198"/>
      <c r="AR121" s="198"/>
      <c r="AS121" s="198"/>
      <c r="AT121" s="199"/>
      <c r="AU121" s="197" t="str">
        <f>IF(OR(ISBLANK(Formulář!P78),ISBLANK(Formulář!S78)),"",Formulář!AK78)</f>
        <v/>
      </c>
      <c r="AV121" s="198"/>
      <c r="AW121" s="198"/>
      <c r="AX121" s="198"/>
      <c r="AY121" s="199"/>
      <c r="AZ121" s="200" t="str">
        <f>IF(ISBLANK(Formulář!T78),"",Formulář!T78)</f>
        <v/>
      </c>
      <c r="BA121" s="201"/>
      <c r="BB121" s="201"/>
      <c r="BC121" s="201"/>
      <c r="BD121" s="201"/>
      <c r="BE121" s="201"/>
      <c r="BF121" s="202"/>
      <c r="BG121" s="200" t="str">
        <f>Formulář!V78</f>
        <v/>
      </c>
      <c r="BH121" s="201"/>
      <c r="BI121" s="201"/>
      <c r="BJ121" s="201"/>
      <c r="BK121" s="201"/>
      <c r="BL121" s="201"/>
      <c r="BM121" s="202"/>
      <c r="BN121" s="42"/>
    </row>
    <row r="122" spans="1:66" ht="52.5" customHeight="1" x14ac:dyDescent="0.25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</row>
    <row r="123" spans="1:6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25.5" customHeight="1" x14ac:dyDescent="0.25">
      <c r="A124" s="200" t="str">
        <f>IF(OR(ISBLANK(Formulář!B79),Formulář!B79=0),"",Formulář!B79)</f>
        <v/>
      </c>
      <c r="B124" s="201"/>
      <c r="C124" s="201"/>
      <c r="D124" s="202"/>
      <c r="E124" s="200" t="str">
        <f>IF(OR(ISBLANK(Formulář!C79),Formulář!C79=0),"",Formulář!C79)</f>
        <v/>
      </c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2"/>
      <c r="X124" s="201" t="str">
        <f>IF(OR(ISBLANK(Formulář!F79),Formulář!F79=0),"",Formulář!F79)</f>
        <v/>
      </c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2"/>
      <c r="AK124" s="205" t="str">
        <f>IF(Formulář!I79="","",Formulář!I79)</f>
        <v/>
      </c>
      <c r="AL124" s="206"/>
      <c r="AM124" s="206"/>
      <c r="AN124" s="206"/>
      <c r="AO124" s="207"/>
      <c r="AP124" s="197" t="str">
        <f>IF(OR(ISBLANK(Formulář!L79),ISBLANK(Formulář!O79)),"",Formulář!AJ79)</f>
        <v/>
      </c>
      <c r="AQ124" s="198"/>
      <c r="AR124" s="198"/>
      <c r="AS124" s="198"/>
      <c r="AT124" s="199"/>
      <c r="AU124" s="197" t="str">
        <f>IF(OR(ISBLANK(Formulář!P79),ISBLANK(Formulář!S79)),"",Formulář!AK79)</f>
        <v/>
      </c>
      <c r="AV124" s="198"/>
      <c r="AW124" s="198"/>
      <c r="AX124" s="198"/>
      <c r="AY124" s="199"/>
      <c r="AZ124" s="200" t="str">
        <f>IF(ISBLANK(Formulář!T79),"",Formulář!T79)</f>
        <v/>
      </c>
      <c r="BA124" s="201"/>
      <c r="BB124" s="201"/>
      <c r="BC124" s="201"/>
      <c r="BD124" s="201"/>
      <c r="BE124" s="201"/>
      <c r="BF124" s="202"/>
      <c r="BG124" s="200" t="str">
        <f>Formulář!V79</f>
        <v/>
      </c>
      <c r="BH124" s="201"/>
      <c r="BI124" s="201"/>
      <c r="BJ124" s="201"/>
      <c r="BK124" s="201"/>
      <c r="BL124" s="201"/>
      <c r="BM124" s="202"/>
      <c r="BN124" s="42"/>
    </row>
    <row r="125" spans="1:66" ht="25.5" customHeight="1" x14ac:dyDescent="0.25">
      <c r="A125" s="200" t="str">
        <f>IF(OR(ISBLANK(Formulář!B80),Formulář!B80=0),"",Formulář!B80)</f>
        <v/>
      </c>
      <c r="B125" s="201"/>
      <c r="C125" s="201"/>
      <c r="D125" s="202"/>
      <c r="E125" s="200" t="str">
        <f>IF(OR(ISBLANK(Formulář!C80),Formulář!C80=0),"",Formulář!C80)</f>
        <v/>
      </c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2"/>
      <c r="X125" s="200" t="str">
        <f>IF(OR(ISBLANK(Formulář!F80),Formulář!F80=0),"",Formulář!F80)</f>
        <v/>
      </c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2"/>
      <c r="AK125" s="205" t="str">
        <f>IF(Formulář!I80="","",Formulář!I80)</f>
        <v/>
      </c>
      <c r="AL125" s="206"/>
      <c r="AM125" s="206"/>
      <c r="AN125" s="206"/>
      <c r="AO125" s="207"/>
      <c r="AP125" s="197" t="str">
        <f>IF(OR(ISBLANK(Formulář!L80),ISBLANK(Formulář!O80)),"",Formulář!AJ80)</f>
        <v/>
      </c>
      <c r="AQ125" s="198"/>
      <c r="AR125" s="198"/>
      <c r="AS125" s="198"/>
      <c r="AT125" s="199"/>
      <c r="AU125" s="197" t="str">
        <f>IF(OR(ISBLANK(Formulář!P80),ISBLANK(Formulář!S80)),"",Formulář!AK80)</f>
        <v/>
      </c>
      <c r="AV125" s="198"/>
      <c r="AW125" s="198"/>
      <c r="AX125" s="198"/>
      <c r="AY125" s="199"/>
      <c r="AZ125" s="200" t="str">
        <f>IF(ISBLANK(Formulář!T80),"",Formulář!T80)</f>
        <v/>
      </c>
      <c r="BA125" s="201"/>
      <c r="BB125" s="201"/>
      <c r="BC125" s="201"/>
      <c r="BD125" s="201"/>
      <c r="BE125" s="201"/>
      <c r="BF125" s="202"/>
      <c r="BG125" s="200" t="str">
        <f>Formulář!V80</f>
        <v/>
      </c>
      <c r="BH125" s="201"/>
      <c r="BI125" s="201"/>
      <c r="BJ125" s="201"/>
      <c r="BK125" s="201"/>
      <c r="BL125" s="201"/>
      <c r="BM125" s="202"/>
      <c r="BN125" s="42"/>
    </row>
    <row r="126" spans="1:66" ht="25.5" customHeight="1" x14ac:dyDescent="0.25">
      <c r="A126" s="200" t="str">
        <f>IF(OR(ISBLANK(Formulář!B81),Formulář!B81=0),"",Formulář!B81)</f>
        <v/>
      </c>
      <c r="B126" s="201"/>
      <c r="C126" s="201"/>
      <c r="D126" s="202"/>
      <c r="E126" s="200" t="str">
        <f>IF(OR(ISBLANK(Formulář!C81),Formulář!C81=0),"",Formulář!C81)</f>
        <v/>
      </c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2"/>
      <c r="X126" s="200" t="str">
        <f>IF(OR(ISBLANK(Formulář!F81),Formulář!F81=0),"",Formulář!F81)</f>
        <v/>
      </c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2"/>
      <c r="AK126" s="205" t="str">
        <f>IF(Formulář!I81="","",Formulář!I81)</f>
        <v/>
      </c>
      <c r="AL126" s="206"/>
      <c r="AM126" s="206"/>
      <c r="AN126" s="206"/>
      <c r="AO126" s="207"/>
      <c r="AP126" s="197" t="str">
        <f>IF(OR(ISBLANK(Formulář!L81),ISBLANK(Formulář!O81)),"",Formulář!AJ81)</f>
        <v/>
      </c>
      <c r="AQ126" s="198"/>
      <c r="AR126" s="198"/>
      <c r="AS126" s="198"/>
      <c r="AT126" s="199"/>
      <c r="AU126" s="197" t="str">
        <f>IF(OR(ISBLANK(Formulář!P81),ISBLANK(Formulář!S81)),"",Formulář!AK81)</f>
        <v/>
      </c>
      <c r="AV126" s="198"/>
      <c r="AW126" s="198"/>
      <c r="AX126" s="198"/>
      <c r="AY126" s="199"/>
      <c r="AZ126" s="200" t="str">
        <f>IF(ISBLANK(Formulář!T81),"",Formulář!T81)</f>
        <v/>
      </c>
      <c r="BA126" s="201"/>
      <c r="BB126" s="201"/>
      <c r="BC126" s="201"/>
      <c r="BD126" s="201"/>
      <c r="BE126" s="201"/>
      <c r="BF126" s="202"/>
      <c r="BG126" s="200" t="str">
        <f>Formulář!V81</f>
        <v/>
      </c>
      <c r="BH126" s="201"/>
      <c r="BI126" s="201"/>
      <c r="BJ126" s="201"/>
      <c r="BK126" s="201"/>
      <c r="BL126" s="201"/>
      <c r="BM126" s="202"/>
      <c r="BN126" s="42"/>
    </row>
    <row r="127" spans="1:66" ht="25.5" customHeight="1" x14ac:dyDescent="0.25">
      <c r="A127" s="200" t="str">
        <f>IF(OR(ISBLANK(Formulář!B82),Formulář!B82=0),"",Formulář!B82)</f>
        <v/>
      </c>
      <c r="B127" s="201"/>
      <c r="C127" s="201"/>
      <c r="D127" s="202"/>
      <c r="E127" s="200" t="str">
        <f>IF(OR(ISBLANK(Formulář!C82),Formulář!C82=0),"",Formulář!C82)</f>
        <v/>
      </c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2"/>
      <c r="X127" s="200" t="str">
        <f>IF(OR(ISBLANK(Formulář!F82),Formulář!F82=0),"",Formulář!F82)</f>
        <v/>
      </c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2"/>
      <c r="AK127" s="205" t="str">
        <f>IF(Formulář!I82="","",Formulář!I82)</f>
        <v/>
      </c>
      <c r="AL127" s="206"/>
      <c r="AM127" s="206"/>
      <c r="AN127" s="206"/>
      <c r="AO127" s="207"/>
      <c r="AP127" s="197" t="str">
        <f>IF(OR(ISBLANK(Formulář!L82),ISBLANK(Formulář!O82)),"",Formulář!AJ82)</f>
        <v/>
      </c>
      <c r="AQ127" s="198"/>
      <c r="AR127" s="198"/>
      <c r="AS127" s="198"/>
      <c r="AT127" s="199"/>
      <c r="AU127" s="197" t="str">
        <f>IF(OR(ISBLANK(Formulář!P82),ISBLANK(Formulář!S82)),"",Formulář!AK82)</f>
        <v/>
      </c>
      <c r="AV127" s="198"/>
      <c r="AW127" s="198"/>
      <c r="AX127" s="198"/>
      <c r="AY127" s="199"/>
      <c r="AZ127" s="200" t="str">
        <f>IF(ISBLANK(Formulář!T82),"",Formulář!T82)</f>
        <v/>
      </c>
      <c r="BA127" s="201"/>
      <c r="BB127" s="201"/>
      <c r="BC127" s="201"/>
      <c r="BD127" s="201"/>
      <c r="BE127" s="201"/>
      <c r="BF127" s="202"/>
      <c r="BG127" s="200" t="str">
        <f>Formulář!V82</f>
        <v/>
      </c>
      <c r="BH127" s="201"/>
      <c r="BI127" s="201"/>
      <c r="BJ127" s="201"/>
      <c r="BK127" s="201"/>
      <c r="BL127" s="201"/>
      <c r="BM127" s="202"/>
      <c r="BN127" s="42"/>
    </row>
    <row r="128" spans="1:66" ht="25.5" customHeight="1" x14ac:dyDescent="0.25">
      <c r="A128" s="200" t="str">
        <f>IF(OR(ISBLANK(Formulář!B83),Formulář!B83=0),"",Formulář!B83)</f>
        <v/>
      </c>
      <c r="B128" s="201"/>
      <c r="C128" s="201"/>
      <c r="D128" s="202"/>
      <c r="E128" s="200" t="str">
        <f>IF(OR(ISBLANK(Formulář!C83),Formulář!C83=0),"",Formulář!C83)</f>
        <v/>
      </c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2"/>
      <c r="X128" s="200" t="str">
        <f>IF(OR(ISBLANK(Formulář!F83),Formulář!F83=0),"",Formulář!F83)</f>
        <v/>
      </c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2"/>
      <c r="AK128" s="205" t="str">
        <f>IF(Formulář!I83="","",Formulář!I83)</f>
        <v/>
      </c>
      <c r="AL128" s="206"/>
      <c r="AM128" s="206"/>
      <c r="AN128" s="206"/>
      <c r="AO128" s="207"/>
      <c r="AP128" s="197" t="str">
        <f>IF(OR(ISBLANK(Formulář!L83),ISBLANK(Formulář!O83)),"",Formulář!AJ83)</f>
        <v/>
      </c>
      <c r="AQ128" s="198"/>
      <c r="AR128" s="198"/>
      <c r="AS128" s="198"/>
      <c r="AT128" s="199"/>
      <c r="AU128" s="197" t="str">
        <f>IF(OR(ISBLANK(Formulář!P83),ISBLANK(Formulář!S83)),"",Formulář!AK83)</f>
        <v/>
      </c>
      <c r="AV128" s="198"/>
      <c r="AW128" s="198"/>
      <c r="AX128" s="198"/>
      <c r="AY128" s="199"/>
      <c r="AZ128" s="200" t="str">
        <f>IF(ISBLANK(Formulář!T83),"",Formulář!T83)</f>
        <v/>
      </c>
      <c r="BA128" s="201"/>
      <c r="BB128" s="201"/>
      <c r="BC128" s="201"/>
      <c r="BD128" s="201"/>
      <c r="BE128" s="201"/>
      <c r="BF128" s="202"/>
      <c r="BG128" s="200" t="str">
        <f>Formulář!V83</f>
        <v/>
      </c>
      <c r="BH128" s="201"/>
      <c r="BI128" s="201"/>
      <c r="BJ128" s="201"/>
      <c r="BK128" s="201"/>
      <c r="BL128" s="201"/>
      <c r="BM128" s="202"/>
      <c r="BN128" s="42"/>
    </row>
    <row r="129" spans="1:66" ht="25.5" customHeight="1" x14ac:dyDescent="0.25">
      <c r="A129" s="200" t="str">
        <f>IF(OR(ISBLANK(Formulář!B84),Formulář!B84=0),"",Formulář!B84)</f>
        <v/>
      </c>
      <c r="B129" s="201"/>
      <c r="C129" s="201"/>
      <c r="D129" s="202"/>
      <c r="E129" s="200" t="str">
        <f>IF(OR(ISBLANK(Formulář!C84),Formulář!C84=0),"",Formulář!C84)</f>
        <v/>
      </c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2"/>
      <c r="X129" s="200" t="str">
        <f>IF(OR(ISBLANK(Formulář!F84),Formulář!F84=0),"",Formulář!F84)</f>
        <v/>
      </c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2"/>
      <c r="AK129" s="205" t="str">
        <f>IF(Formulář!I84="","",Formulář!I84)</f>
        <v/>
      </c>
      <c r="AL129" s="206"/>
      <c r="AM129" s="206"/>
      <c r="AN129" s="206"/>
      <c r="AO129" s="207"/>
      <c r="AP129" s="197" t="str">
        <f>IF(OR(ISBLANK(Formulář!L84),ISBLANK(Formulář!O84)),"",Formulář!AJ84)</f>
        <v/>
      </c>
      <c r="AQ129" s="198"/>
      <c r="AR129" s="198"/>
      <c r="AS129" s="198"/>
      <c r="AT129" s="199"/>
      <c r="AU129" s="197" t="str">
        <f>IF(OR(ISBLANK(Formulář!P84),ISBLANK(Formulář!S84)),"",Formulář!AK84)</f>
        <v/>
      </c>
      <c r="AV129" s="198"/>
      <c r="AW129" s="198"/>
      <c r="AX129" s="198"/>
      <c r="AY129" s="199"/>
      <c r="AZ129" s="200" t="str">
        <f>IF(ISBLANK(Formulář!T84),"",Formulář!T84)</f>
        <v/>
      </c>
      <c r="BA129" s="201"/>
      <c r="BB129" s="201"/>
      <c r="BC129" s="201"/>
      <c r="BD129" s="201"/>
      <c r="BE129" s="201"/>
      <c r="BF129" s="202"/>
      <c r="BG129" s="200" t="str">
        <f>Formulář!V84</f>
        <v/>
      </c>
      <c r="BH129" s="201"/>
      <c r="BI129" s="201"/>
      <c r="BJ129" s="201"/>
      <c r="BK129" s="201"/>
      <c r="BL129" s="201"/>
      <c r="BM129" s="202"/>
      <c r="BN129" s="42"/>
    </row>
    <row r="130" spans="1:66" ht="25.5" customHeight="1" x14ac:dyDescent="0.25">
      <c r="A130" s="200" t="str">
        <f>IF(OR(ISBLANK(Formulář!B85),Formulář!B85=0),"",Formulář!B85)</f>
        <v/>
      </c>
      <c r="B130" s="201"/>
      <c r="C130" s="201"/>
      <c r="D130" s="202"/>
      <c r="E130" s="200" t="str">
        <f>IF(OR(ISBLANK(Formulář!C85),Formulář!C85=0),"",Formulář!C85)</f>
        <v/>
      </c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2"/>
      <c r="X130" s="200" t="str">
        <f>IF(OR(ISBLANK(Formulář!F85),Formulář!F85=0),"",Formulář!F85)</f>
        <v/>
      </c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2"/>
      <c r="AK130" s="205" t="str">
        <f>IF(Formulář!I85="","",Formulář!I85)</f>
        <v/>
      </c>
      <c r="AL130" s="206"/>
      <c r="AM130" s="206"/>
      <c r="AN130" s="206"/>
      <c r="AO130" s="207"/>
      <c r="AP130" s="197" t="str">
        <f>IF(OR(ISBLANK(Formulář!L85),ISBLANK(Formulář!O85)),"",Formulář!AJ85)</f>
        <v/>
      </c>
      <c r="AQ130" s="198"/>
      <c r="AR130" s="198"/>
      <c r="AS130" s="198"/>
      <c r="AT130" s="199"/>
      <c r="AU130" s="197" t="str">
        <f>IF(OR(ISBLANK(Formulář!P85),ISBLANK(Formulář!S85)),"",Formulář!AK85)</f>
        <v/>
      </c>
      <c r="AV130" s="198"/>
      <c r="AW130" s="198"/>
      <c r="AX130" s="198"/>
      <c r="AY130" s="199"/>
      <c r="AZ130" s="200" t="str">
        <f>IF(ISBLANK(Formulář!T85),"",Formulář!T85)</f>
        <v/>
      </c>
      <c r="BA130" s="201"/>
      <c r="BB130" s="201"/>
      <c r="BC130" s="201"/>
      <c r="BD130" s="201"/>
      <c r="BE130" s="201"/>
      <c r="BF130" s="202"/>
      <c r="BG130" s="200" t="str">
        <f>Formulář!V85</f>
        <v/>
      </c>
      <c r="BH130" s="201"/>
      <c r="BI130" s="201"/>
      <c r="BJ130" s="201"/>
      <c r="BK130" s="201"/>
      <c r="BL130" s="201"/>
      <c r="BM130" s="202"/>
      <c r="BN130" s="42"/>
    </row>
    <row r="131" spans="1:66" ht="25.5" customHeight="1" x14ac:dyDescent="0.25">
      <c r="A131" s="200" t="str">
        <f>IF(OR(ISBLANK(Formulář!B86),Formulář!B86=0),"",Formulář!B86)</f>
        <v/>
      </c>
      <c r="B131" s="201"/>
      <c r="C131" s="201"/>
      <c r="D131" s="202"/>
      <c r="E131" s="200" t="str">
        <f>IF(OR(ISBLANK(Formulář!C86),Formulář!C86=0),"",Formulář!C86)</f>
        <v/>
      </c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2"/>
      <c r="X131" s="200" t="str">
        <f>IF(OR(ISBLANK(Formulář!F86),Formulář!F86=0),"",Formulář!F86)</f>
        <v/>
      </c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2"/>
      <c r="AK131" s="205" t="str">
        <f>IF(Formulář!I86="","",Formulář!I86)</f>
        <v/>
      </c>
      <c r="AL131" s="206"/>
      <c r="AM131" s="206"/>
      <c r="AN131" s="206"/>
      <c r="AO131" s="207"/>
      <c r="AP131" s="197" t="str">
        <f>IF(OR(ISBLANK(Formulář!L86),ISBLANK(Formulář!O86)),"",Formulář!AJ86)</f>
        <v/>
      </c>
      <c r="AQ131" s="198"/>
      <c r="AR131" s="198"/>
      <c r="AS131" s="198"/>
      <c r="AT131" s="199"/>
      <c r="AU131" s="197" t="str">
        <f>IF(OR(ISBLANK(Formulář!P86),ISBLANK(Formulář!S86)),"",Formulář!AK86)</f>
        <v/>
      </c>
      <c r="AV131" s="198"/>
      <c r="AW131" s="198"/>
      <c r="AX131" s="198"/>
      <c r="AY131" s="199"/>
      <c r="AZ131" s="200" t="str">
        <f>IF(ISBLANK(Formulář!T86),"",Formulář!T86)</f>
        <v/>
      </c>
      <c r="BA131" s="201"/>
      <c r="BB131" s="201"/>
      <c r="BC131" s="201"/>
      <c r="BD131" s="201"/>
      <c r="BE131" s="201"/>
      <c r="BF131" s="202"/>
      <c r="BG131" s="200" t="str">
        <f>Formulář!V86</f>
        <v/>
      </c>
      <c r="BH131" s="201"/>
      <c r="BI131" s="201"/>
      <c r="BJ131" s="201"/>
      <c r="BK131" s="201"/>
      <c r="BL131" s="201"/>
      <c r="BM131" s="202"/>
      <c r="BN131" s="42"/>
    </row>
    <row r="132" spans="1:66" ht="25.5" customHeight="1" x14ac:dyDescent="0.25">
      <c r="A132" s="200" t="str">
        <f>IF(OR(ISBLANK(Formulář!B87),Formulář!B87=0),"",Formulář!B87)</f>
        <v/>
      </c>
      <c r="B132" s="201"/>
      <c r="C132" s="201"/>
      <c r="D132" s="202"/>
      <c r="E132" s="200" t="str">
        <f>IF(OR(ISBLANK(Formulář!C87),Formulář!C87=0),"",Formulář!C87)</f>
        <v/>
      </c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2"/>
      <c r="X132" s="200" t="str">
        <f>IF(OR(ISBLANK(Formulář!F87),Formulář!F87=0),"",Formulář!F87)</f>
        <v/>
      </c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2"/>
      <c r="AK132" s="205" t="str">
        <f>IF(Formulář!I87="","",Formulář!I87)</f>
        <v/>
      </c>
      <c r="AL132" s="206"/>
      <c r="AM132" s="206"/>
      <c r="AN132" s="206"/>
      <c r="AO132" s="207"/>
      <c r="AP132" s="197" t="str">
        <f>IF(OR(ISBLANK(Formulář!L87),ISBLANK(Formulář!O87)),"",Formulář!AJ87)</f>
        <v/>
      </c>
      <c r="AQ132" s="198"/>
      <c r="AR132" s="198"/>
      <c r="AS132" s="198"/>
      <c r="AT132" s="199"/>
      <c r="AU132" s="197" t="str">
        <f>IF(OR(ISBLANK(Formulář!P87),ISBLANK(Formulář!S87)),"",Formulář!AK87)</f>
        <v/>
      </c>
      <c r="AV132" s="198"/>
      <c r="AW132" s="198"/>
      <c r="AX132" s="198"/>
      <c r="AY132" s="199"/>
      <c r="AZ132" s="200" t="str">
        <f>IF(ISBLANK(Formulář!T87),"",Formulář!T87)</f>
        <v/>
      </c>
      <c r="BA132" s="201"/>
      <c r="BB132" s="201"/>
      <c r="BC132" s="201"/>
      <c r="BD132" s="201"/>
      <c r="BE132" s="201"/>
      <c r="BF132" s="202"/>
      <c r="BG132" s="200" t="str">
        <f>Formulář!V87</f>
        <v/>
      </c>
      <c r="BH132" s="201"/>
      <c r="BI132" s="201"/>
      <c r="BJ132" s="201"/>
      <c r="BK132" s="201"/>
      <c r="BL132" s="201"/>
      <c r="BM132" s="202"/>
      <c r="BN132" s="42"/>
    </row>
    <row r="133" spans="1:66" ht="25.5" customHeight="1" x14ac:dyDescent="0.25">
      <c r="A133" s="200" t="str">
        <f>IF(OR(ISBLANK(Formulář!B88),Formulář!B88=0),"",Formulář!B88)</f>
        <v/>
      </c>
      <c r="B133" s="201"/>
      <c r="C133" s="201"/>
      <c r="D133" s="202"/>
      <c r="E133" s="200" t="str">
        <f>IF(OR(ISBLANK(Formulář!C88),Formulář!C88=0),"",Formulář!C88)</f>
        <v/>
      </c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2"/>
      <c r="X133" s="200" t="str">
        <f>IF(OR(ISBLANK(Formulář!F88),Formulář!F88=0),"",Formulář!F88)</f>
        <v/>
      </c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2"/>
      <c r="AK133" s="205" t="str">
        <f>IF(Formulář!I88="","",Formulář!I88)</f>
        <v/>
      </c>
      <c r="AL133" s="206"/>
      <c r="AM133" s="206"/>
      <c r="AN133" s="206"/>
      <c r="AO133" s="207"/>
      <c r="AP133" s="197" t="str">
        <f>IF(OR(ISBLANK(Formulář!L88),ISBLANK(Formulář!O88)),"",Formulář!AJ88)</f>
        <v/>
      </c>
      <c r="AQ133" s="198"/>
      <c r="AR133" s="198"/>
      <c r="AS133" s="198"/>
      <c r="AT133" s="199"/>
      <c r="AU133" s="197" t="str">
        <f>IF(OR(ISBLANK(Formulář!P88),ISBLANK(Formulář!S88)),"",Formulář!AK88)</f>
        <v/>
      </c>
      <c r="AV133" s="198"/>
      <c r="AW133" s="198"/>
      <c r="AX133" s="198"/>
      <c r="AY133" s="199"/>
      <c r="AZ133" s="200" t="str">
        <f>IF(ISBLANK(Formulář!T88),"",Formulář!T88)</f>
        <v/>
      </c>
      <c r="BA133" s="201"/>
      <c r="BB133" s="201"/>
      <c r="BC133" s="201"/>
      <c r="BD133" s="201"/>
      <c r="BE133" s="201"/>
      <c r="BF133" s="202"/>
      <c r="BG133" s="200" t="str">
        <f>Formulář!V88</f>
        <v/>
      </c>
      <c r="BH133" s="201"/>
      <c r="BI133" s="201"/>
      <c r="BJ133" s="201"/>
      <c r="BK133" s="201"/>
      <c r="BL133" s="201"/>
      <c r="BM133" s="202"/>
      <c r="BN133" s="42"/>
    </row>
    <row r="134" spans="1:66" ht="25.5" customHeight="1" x14ac:dyDescent="0.25">
      <c r="A134" s="200" t="str">
        <f>IF(OR(ISBLANK(Formulář!B89),Formulář!B89=0),"",Formulář!B89)</f>
        <v/>
      </c>
      <c r="B134" s="201"/>
      <c r="C134" s="201"/>
      <c r="D134" s="202"/>
      <c r="E134" s="200" t="str">
        <f>IF(OR(ISBLANK(Formulář!C89),Formulář!C89=0),"",Formulář!C89)</f>
        <v/>
      </c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2"/>
      <c r="X134" s="200" t="str">
        <f>IF(OR(ISBLANK(Formulář!F89),Formulář!F89=0),"",Formulář!F89)</f>
        <v/>
      </c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2"/>
      <c r="AK134" s="205" t="str">
        <f>IF(Formulář!I89="","",Formulář!I89)</f>
        <v/>
      </c>
      <c r="AL134" s="206"/>
      <c r="AM134" s="206"/>
      <c r="AN134" s="206"/>
      <c r="AO134" s="207"/>
      <c r="AP134" s="197" t="str">
        <f>IF(OR(ISBLANK(Formulář!L89),ISBLANK(Formulář!O89)),"",Formulář!AJ89)</f>
        <v/>
      </c>
      <c r="AQ134" s="198"/>
      <c r="AR134" s="198"/>
      <c r="AS134" s="198"/>
      <c r="AT134" s="199"/>
      <c r="AU134" s="197" t="str">
        <f>IF(OR(ISBLANK(Formulář!P89),ISBLANK(Formulář!S89)),"",Formulář!AK89)</f>
        <v/>
      </c>
      <c r="AV134" s="198"/>
      <c r="AW134" s="198"/>
      <c r="AX134" s="198"/>
      <c r="AY134" s="199"/>
      <c r="AZ134" s="200" t="str">
        <f>IF(ISBLANK(Formulář!T89),"",Formulář!T89)</f>
        <v/>
      </c>
      <c r="BA134" s="201"/>
      <c r="BB134" s="201"/>
      <c r="BC134" s="201"/>
      <c r="BD134" s="201"/>
      <c r="BE134" s="201"/>
      <c r="BF134" s="202"/>
      <c r="BG134" s="200" t="str">
        <f>Formulář!V89</f>
        <v/>
      </c>
      <c r="BH134" s="201"/>
      <c r="BI134" s="201"/>
      <c r="BJ134" s="201"/>
      <c r="BK134" s="201"/>
      <c r="BL134" s="201"/>
      <c r="BM134" s="202"/>
      <c r="BN134" s="42"/>
    </row>
    <row r="135" spans="1:66" ht="25.5" customHeight="1" x14ac:dyDescent="0.25">
      <c r="A135" s="200" t="str">
        <f>IF(OR(ISBLANK(Formulář!B90),Formulář!B90=0),"",Formulář!B90)</f>
        <v/>
      </c>
      <c r="B135" s="201"/>
      <c r="C135" s="201"/>
      <c r="D135" s="202"/>
      <c r="E135" s="200" t="str">
        <f>IF(OR(ISBLANK(Formulář!C90),Formulář!C90=0),"",Formulář!C90)</f>
        <v/>
      </c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2"/>
      <c r="X135" s="200" t="str">
        <f>IF(OR(ISBLANK(Formulář!F90),Formulář!F90=0),"",Formulář!F90)</f>
        <v/>
      </c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2"/>
      <c r="AK135" s="205" t="str">
        <f>IF(Formulář!I90="","",Formulář!I90)</f>
        <v/>
      </c>
      <c r="AL135" s="206"/>
      <c r="AM135" s="206"/>
      <c r="AN135" s="206"/>
      <c r="AO135" s="207"/>
      <c r="AP135" s="197" t="str">
        <f>IF(OR(ISBLANK(Formulář!L90),ISBLANK(Formulář!O90)),"",Formulář!AJ90)</f>
        <v/>
      </c>
      <c r="AQ135" s="198"/>
      <c r="AR135" s="198"/>
      <c r="AS135" s="198"/>
      <c r="AT135" s="199"/>
      <c r="AU135" s="197" t="str">
        <f>IF(OR(ISBLANK(Formulář!P90),ISBLANK(Formulář!S90)),"",Formulář!AK90)</f>
        <v/>
      </c>
      <c r="AV135" s="198"/>
      <c r="AW135" s="198"/>
      <c r="AX135" s="198"/>
      <c r="AY135" s="199"/>
      <c r="AZ135" s="200" t="str">
        <f>IF(ISBLANK(Formulář!T90),"",Formulář!T90)</f>
        <v/>
      </c>
      <c r="BA135" s="201"/>
      <c r="BB135" s="201"/>
      <c r="BC135" s="201"/>
      <c r="BD135" s="201"/>
      <c r="BE135" s="201"/>
      <c r="BF135" s="202"/>
      <c r="BG135" s="200" t="str">
        <f>Formulář!V90</f>
        <v/>
      </c>
      <c r="BH135" s="201"/>
      <c r="BI135" s="201"/>
      <c r="BJ135" s="201"/>
      <c r="BK135" s="201"/>
      <c r="BL135" s="201"/>
      <c r="BM135" s="202"/>
      <c r="BN135" s="42"/>
    </row>
    <row r="136" spans="1:66" ht="25.5" customHeight="1" x14ac:dyDescent="0.25">
      <c r="A136" s="200" t="str">
        <f>IF(OR(ISBLANK(Formulář!B91),Formulář!B91=0),"",Formulář!B91)</f>
        <v/>
      </c>
      <c r="B136" s="201"/>
      <c r="C136" s="201"/>
      <c r="D136" s="202"/>
      <c r="E136" s="200" t="str">
        <f>IF(OR(ISBLANK(Formulář!C91),Formulář!C91=0),"",Formulář!C91)</f>
        <v/>
      </c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2"/>
      <c r="X136" s="200" t="str">
        <f>IF(OR(ISBLANK(Formulář!F91),Formulář!F91=0),"",Formulář!F91)</f>
        <v/>
      </c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2"/>
      <c r="AK136" s="205" t="str">
        <f>IF(Formulář!I91="","",Formulář!I91)</f>
        <v/>
      </c>
      <c r="AL136" s="206"/>
      <c r="AM136" s="206"/>
      <c r="AN136" s="206"/>
      <c r="AO136" s="207"/>
      <c r="AP136" s="197" t="str">
        <f>IF(OR(ISBLANK(Formulář!L91),ISBLANK(Formulář!O91)),"",Formulář!AJ91)</f>
        <v/>
      </c>
      <c r="AQ136" s="198"/>
      <c r="AR136" s="198"/>
      <c r="AS136" s="198"/>
      <c r="AT136" s="199"/>
      <c r="AU136" s="197" t="str">
        <f>IF(OR(ISBLANK(Formulář!P91),ISBLANK(Formulář!S91)),"",Formulář!AK91)</f>
        <v/>
      </c>
      <c r="AV136" s="198"/>
      <c r="AW136" s="198"/>
      <c r="AX136" s="198"/>
      <c r="AY136" s="199"/>
      <c r="AZ136" s="200" t="str">
        <f>IF(ISBLANK(Formulář!T91),"",Formulář!T91)</f>
        <v/>
      </c>
      <c r="BA136" s="201"/>
      <c r="BB136" s="201"/>
      <c r="BC136" s="201"/>
      <c r="BD136" s="201"/>
      <c r="BE136" s="201"/>
      <c r="BF136" s="202"/>
      <c r="BG136" s="200" t="str">
        <f>Formulář!V91</f>
        <v/>
      </c>
      <c r="BH136" s="201"/>
      <c r="BI136" s="201"/>
      <c r="BJ136" s="201"/>
      <c r="BK136" s="201"/>
      <c r="BL136" s="201"/>
      <c r="BM136" s="202"/>
      <c r="BN136" s="42"/>
    </row>
    <row r="137" spans="1:66" ht="25.5" customHeight="1" x14ac:dyDescent="0.25">
      <c r="A137" s="200" t="str">
        <f>IF(OR(ISBLANK(Formulář!B92),Formulář!B92=0),"",Formulář!B92)</f>
        <v/>
      </c>
      <c r="B137" s="201"/>
      <c r="C137" s="201"/>
      <c r="D137" s="202"/>
      <c r="E137" s="200" t="str">
        <f>IF(OR(ISBLANK(Formulář!C92),Formulář!C92=0),"",Formulář!C92)</f>
        <v/>
      </c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2"/>
      <c r="X137" s="200" t="str">
        <f>IF(OR(ISBLANK(Formulář!F92),Formulář!F92=0),"",Formulář!F92)</f>
        <v/>
      </c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2"/>
      <c r="AK137" s="205" t="str">
        <f>IF(Formulář!I92="","",Formulář!I92)</f>
        <v/>
      </c>
      <c r="AL137" s="206"/>
      <c r="AM137" s="206"/>
      <c r="AN137" s="206"/>
      <c r="AO137" s="207"/>
      <c r="AP137" s="197" t="str">
        <f>IF(OR(ISBLANK(Formulář!L92),ISBLANK(Formulář!O92)),"",Formulář!AJ92)</f>
        <v/>
      </c>
      <c r="AQ137" s="198"/>
      <c r="AR137" s="198"/>
      <c r="AS137" s="198"/>
      <c r="AT137" s="199"/>
      <c r="AU137" s="197" t="str">
        <f>IF(OR(ISBLANK(Formulář!P92),ISBLANK(Formulář!S92)),"",Formulář!AK92)</f>
        <v/>
      </c>
      <c r="AV137" s="198"/>
      <c r="AW137" s="198"/>
      <c r="AX137" s="198"/>
      <c r="AY137" s="199"/>
      <c r="AZ137" s="200" t="str">
        <f>IF(ISBLANK(Formulář!T92),"",Formulář!T92)</f>
        <v/>
      </c>
      <c r="BA137" s="201"/>
      <c r="BB137" s="201"/>
      <c r="BC137" s="201"/>
      <c r="BD137" s="201"/>
      <c r="BE137" s="201"/>
      <c r="BF137" s="202"/>
      <c r="BG137" s="200" t="str">
        <f>Formulář!V92</f>
        <v/>
      </c>
      <c r="BH137" s="201"/>
      <c r="BI137" s="201"/>
      <c r="BJ137" s="201"/>
      <c r="BK137" s="201"/>
      <c r="BL137" s="201"/>
      <c r="BM137" s="202"/>
      <c r="BN137" s="42"/>
    </row>
    <row r="138" spans="1:66" ht="25.5" customHeight="1" x14ac:dyDescent="0.25">
      <c r="A138" s="200" t="str">
        <f>IF(OR(ISBLANK(Formulář!B93),Formulář!B93=0),"",Formulář!B93)</f>
        <v/>
      </c>
      <c r="B138" s="201"/>
      <c r="C138" s="201"/>
      <c r="D138" s="202"/>
      <c r="E138" s="200" t="str">
        <f>IF(OR(ISBLANK(Formulář!C93),Formulář!C93=0),"",Formulář!C93)</f>
        <v/>
      </c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2"/>
      <c r="X138" s="200" t="str">
        <f>IF(OR(ISBLANK(Formulář!F93),Formulář!F93=0),"",Formulář!F93)</f>
        <v/>
      </c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2"/>
      <c r="AK138" s="205" t="str">
        <f>IF(Formulář!I93="","",Formulář!I93)</f>
        <v/>
      </c>
      <c r="AL138" s="206"/>
      <c r="AM138" s="206"/>
      <c r="AN138" s="206"/>
      <c r="AO138" s="207"/>
      <c r="AP138" s="197" t="str">
        <f>IF(OR(ISBLANK(Formulář!L93),ISBLANK(Formulář!O93)),"",Formulář!AJ93)</f>
        <v/>
      </c>
      <c r="AQ138" s="198"/>
      <c r="AR138" s="198"/>
      <c r="AS138" s="198"/>
      <c r="AT138" s="199"/>
      <c r="AU138" s="197" t="str">
        <f>IF(OR(ISBLANK(Formulář!P93),ISBLANK(Formulář!S93)),"",Formulář!AK93)</f>
        <v/>
      </c>
      <c r="AV138" s="198"/>
      <c r="AW138" s="198"/>
      <c r="AX138" s="198"/>
      <c r="AY138" s="199"/>
      <c r="AZ138" s="200" t="str">
        <f>IF(ISBLANK(Formulář!T93),"",Formulář!T93)</f>
        <v/>
      </c>
      <c r="BA138" s="201"/>
      <c r="BB138" s="201"/>
      <c r="BC138" s="201"/>
      <c r="BD138" s="201"/>
      <c r="BE138" s="201"/>
      <c r="BF138" s="202"/>
      <c r="BG138" s="200" t="str">
        <f>Formulář!V93</f>
        <v/>
      </c>
      <c r="BH138" s="201"/>
      <c r="BI138" s="201"/>
      <c r="BJ138" s="201"/>
      <c r="BK138" s="201"/>
      <c r="BL138" s="201"/>
      <c r="BM138" s="202"/>
      <c r="BN138" s="42"/>
    </row>
    <row r="139" spans="1:66" ht="25.5" customHeight="1" x14ac:dyDescent="0.25">
      <c r="A139" s="200" t="str">
        <f>IF(OR(ISBLANK(Formulář!B94),Formulář!B94=0),"",Formulář!B94)</f>
        <v/>
      </c>
      <c r="B139" s="201"/>
      <c r="C139" s="201"/>
      <c r="D139" s="202"/>
      <c r="E139" s="200" t="str">
        <f>IF(OR(ISBLANK(Formulář!C94),Formulář!C94=0),"",Formulář!C94)</f>
        <v/>
      </c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2"/>
      <c r="X139" s="200" t="str">
        <f>IF(OR(ISBLANK(Formulář!F94),Formulář!F94=0),"",Formulář!F94)</f>
        <v/>
      </c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2"/>
      <c r="AK139" s="205" t="str">
        <f>IF(Formulář!I94="","",Formulář!I94)</f>
        <v/>
      </c>
      <c r="AL139" s="206"/>
      <c r="AM139" s="206"/>
      <c r="AN139" s="206"/>
      <c r="AO139" s="207"/>
      <c r="AP139" s="197" t="str">
        <f>IF(OR(ISBLANK(Formulář!L94),ISBLANK(Formulář!O94)),"",Formulář!AJ94)</f>
        <v/>
      </c>
      <c r="AQ139" s="198"/>
      <c r="AR139" s="198"/>
      <c r="AS139" s="198"/>
      <c r="AT139" s="199"/>
      <c r="AU139" s="197" t="str">
        <f>IF(OR(ISBLANK(Formulář!P94),ISBLANK(Formulář!S94)),"",Formulář!AK94)</f>
        <v/>
      </c>
      <c r="AV139" s="198"/>
      <c r="AW139" s="198"/>
      <c r="AX139" s="198"/>
      <c r="AY139" s="199"/>
      <c r="AZ139" s="200" t="str">
        <f>IF(ISBLANK(Formulář!T94),"",Formulář!T94)</f>
        <v/>
      </c>
      <c r="BA139" s="201"/>
      <c r="BB139" s="201"/>
      <c r="BC139" s="201"/>
      <c r="BD139" s="201"/>
      <c r="BE139" s="201"/>
      <c r="BF139" s="202"/>
      <c r="BG139" s="200" t="str">
        <f>Formulář!V94</f>
        <v/>
      </c>
      <c r="BH139" s="201"/>
      <c r="BI139" s="201"/>
      <c r="BJ139" s="201"/>
      <c r="BK139" s="201"/>
      <c r="BL139" s="201"/>
      <c r="BM139" s="202"/>
      <c r="BN139" s="42"/>
    </row>
    <row r="140" spans="1:66" ht="25.5" customHeight="1" x14ac:dyDescent="0.25">
      <c r="A140" s="200" t="str">
        <f>IF(OR(ISBLANK(Formulář!B95),Formulář!B95=0),"",Formulář!B95)</f>
        <v/>
      </c>
      <c r="B140" s="201"/>
      <c r="C140" s="201"/>
      <c r="D140" s="202"/>
      <c r="E140" s="200" t="str">
        <f>IF(OR(ISBLANK(Formulář!C95),Formulář!C95=0),"",Formulář!C95)</f>
        <v/>
      </c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2"/>
      <c r="X140" s="200" t="str">
        <f>IF(OR(ISBLANK(Formulář!F95),Formulář!F95=0),"",Formulář!F95)</f>
        <v/>
      </c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2"/>
      <c r="AK140" s="205" t="str">
        <f>IF(Formulář!I95="","",Formulář!I95)</f>
        <v/>
      </c>
      <c r="AL140" s="206"/>
      <c r="AM140" s="206"/>
      <c r="AN140" s="206"/>
      <c r="AO140" s="207"/>
      <c r="AP140" s="197" t="str">
        <f>IF(OR(ISBLANK(Formulář!L95),ISBLANK(Formulář!O95)),"",Formulář!AJ95)</f>
        <v/>
      </c>
      <c r="AQ140" s="198"/>
      <c r="AR140" s="198"/>
      <c r="AS140" s="198"/>
      <c r="AT140" s="199"/>
      <c r="AU140" s="197" t="str">
        <f>IF(OR(ISBLANK(Formulář!P95),ISBLANK(Formulář!S95)),"",Formulář!AK95)</f>
        <v/>
      </c>
      <c r="AV140" s="198"/>
      <c r="AW140" s="198"/>
      <c r="AX140" s="198"/>
      <c r="AY140" s="199"/>
      <c r="AZ140" s="200" t="str">
        <f>IF(ISBLANK(Formulář!T95),"",Formulář!T95)</f>
        <v/>
      </c>
      <c r="BA140" s="201"/>
      <c r="BB140" s="201"/>
      <c r="BC140" s="201"/>
      <c r="BD140" s="201"/>
      <c r="BE140" s="201"/>
      <c r="BF140" s="202"/>
      <c r="BG140" s="200" t="str">
        <f>Formulář!V95</f>
        <v/>
      </c>
      <c r="BH140" s="201"/>
      <c r="BI140" s="201"/>
      <c r="BJ140" s="201"/>
      <c r="BK140" s="201"/>
      <c r="BL140" s="201"/>
      <c r="BM140" s="202"/>
      <c r="BN140" s="42"/>
    </row>
    <row r="141" spans="1:66" ht="25.5" customHeight="1" x14ac:dyDescent="0.25">
      <c r="A141" s="200" t="str">
        <f>IF(OR(ISBLANK(Formulář!B96),Formulář!B96=0),"",Formulář!B96)</f>
        <v/>
      </c>
      <c r="B141" s="201"/>
      <c r="C141" s="201"/>
      <c r="D141" s="202"/>
      <c r="E141" s="200" t="str">
        <f>IF(OR(ISBLANK(Formulář!C96),Formulář!C96=0),"",Formulář!C96)</f>
        <v/>
      </c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2"/>
      <c r="X141" s="200" t="str">
        <f>IF(OR(ISBLANK(Formulář!F96),Formulář!F96=0),"",Formulář!F96)</f>
        <v/>
      </c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2"/>
      <c r="AK141" s="205" t="str">
        <f>IF(Formulář!I96="","",Formulář!I96)</f>
        <v/>
      </c>
      <c r="AL141" s="206"/>
      <c r="AM141" s="206"/>
      <c r="AN141" s="206"/>
      <c r="AO141" s="207"/>
      <c r="AP141" s="197" t="str">
        <f>IF(OR(ISBLANK(Formulář!L96),ISBLANK(Formulář!O96)),"",Formulář!AJ96)</f>
        <v/>
      </c>
      <c r="AQ141" s="198"/>
      <c r="AR141" s="198"/>
      <c r="AS141" s="198"/>
      <c r="AT141" s="199"/>
      <c r="AU141" s="197" t="str">
        <f>IF(OR(ISBLANK(Formulář!P96),ISBLANK(Formulář!S96)),"",Formulář!AK96)</f>
        <v/>
      </c>
      <c r="AV141" s="198"/>
      <c r="AW141" s="198"/>
      <c r="AX141" s="198"/>
      <c r="AY141" s="199"/>
      <c r="AZ141" s="200" t="str">
        <f>IF(ISBLANK(Formulář!T96),"",Formulář!T96)</f>
        <v/>
      </c>
      <c r="BA141" s="201"/>
      <c r="BB141" s="201"/>
      <c r="BC141" s="201"/>
      <c r="BD141" s="201"/>
      <c r="BE141" s="201"/>
      <c r="BF141" s="202"/>
      <c r="BG141" s="200" t="str">
        <f>Formulář!V96</f>
        <v/>
      </c>
      <c r="BH141" s="201"/>
      <c r="BI141" s="201"/>
      <c r="BJ141" s="201"/>
      <c r="BK141" s="201"/>
      <c r="BL141" s="201"/>
      <c r="BM141" s="202"/>
      <c r="BN141" s="42"/>
    </row>
    <row r="142" spans="1:66" ht="25.5" customHeight="1" x14ac:dyDescent="0.25">
      <c r="A142" s="200" t="str">
        <f>IF(OR(ISBLANK(Formulář!B97),Formulář!B97=0),"",Formulář!B97)</f>
        <v/>
      </c>
      <c r="B142" s="201"/>
      <c r="C142" s="201"/>
      <c r="D142" s="202"/>
      <c r="E142" s="200" t="str">
        <f>IF(OR(ISBLANK(Formulář!C97),Formulář!C97=0),"",Formulář!C97)</f>
        <v/>
      </c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2"/>
      <c r="X142" s="200" t="str">
        <f>IF(OR(ISBLANK(Formulář!F97),Formulář!F97=0),"",Formulář!F97)</f>
        <v/>
      </c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2"/>
      <c r="AK142" s="205" t="str">
        <f>IF(Formulář!I97="","",Formulář!I97)</f>
        <v/>
      </c>
      <c r="AL142" s="206"/>
      <c r="AM142" s="206"/>
      <c r="AN142" s="206"/>
      <c r="AO142" s="207"/>
      <c r="AP142" s="197" t="str">
        <f>IF(OR(ISBLANK(Formulář!L97),ISBLANK(Formulář!O97)),"",Formulář!AJ97)</f>
        <v/>
      </c>
      <c r="AQ142" s="198"/>
      <c r="AR142" s="198"/>
      <c r="AS142" s="198"/>
      <c r="AT142" s="199"/>
      <c r="AU142" s="197" t="str">
        <f>IF(OR(ISBLANK(Formulář!P97),ISBLANK(Formulář!S97)),"",Formulář!AK97)</f>
        <v/>
      </c>
      <c r="AV142" s="198"/>
      <c r="AW142" s="198"/>
      <c r="AX142" s="198"/>
      <c r="AY142" s="199"/>
      <c r="AZ142" s="200" t="str">
        <f>IF(ISBLANK(Formulář!T97),"",Formulář!T97)</f>
        <v/>
      </c>
      <c r="BA142" s="201"/>
      <c r="BB142" s="201"/>
      <c r="BC142" s="201"/>
      <c r="BD142" s="201"/>
      <c r="BE142" s="201"/>
      <c r="BF142" s="202"/>
      <c r="BG142" s="200" t="str">
        <f>Formulář!V97</f>
        <v/>
      </c>
      <c r="BH142" s="201"/>
      <c r="BI142" s="201"/>
      <c r="BJ142" s="201"/>
      <c r="BK142" s="201"/>
      <c r="BL142" s="201"/>
      <c r="BM142" s="202"/>
      <c r="BN142" s="42"/>
    </row>
    <row r="143" spans="1:66" ht="25.5" customHeight="1" x14ac:dyDescent="0.25">
      <c r="A143" s="200" t="str">
        <f>IF(OR(ISBLANK(Formulář!B98),Formulář!B98=0),"",Formulář!B98)</f>
        <v/>
      </c>
      <c r="B143" s="201"/>
      <c r="C143" s="201"/>
      <c r="D143" s="202"/>
      <c r="E143" s="200" t="str">
        <f>IF(OR(ISBLANK(Formulář!C98),Formulář!C98=0),"",Formulář!C98)</f>
        <v/>
      </c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2"/>
      <c r="X143" s="200" t="str">
        <f>IF(OR(ISBLANK(Formulář!F98),Formulář!F98=0),"",Formulář!F98)</f>
        <v/>
      </c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2"/>
      <c r="AK143" s="205" t="str">
        <f>IF(Formulář!I98="","",Formulář!I98)</f>
        <v/>
      </c>
      <c r="AL143" s="206"/>
      <c r="AM143" s="206"/>
      <c r="AN143" s="206"/>
      <c r="AO143" s="207"/>
      <c r="AP143" s="197" t="str">
        <f>IF(OR(ISBLANK(Formulář!L98),ISBLANK(Formulář!O98)),"",Formulář!AJ98)</f>
        <v/>
      </c>
      <c r="AQ143" s="198"/>
      <c r="AR143" s="198"/>
      <c r="AS143" s="198"/>
      <c r="AT143" s="199"/>
      <c r="AU143" s="197" t="str">
        <f>IF(OR(ISBLANK(Formulář!P98),ISBLANK(Formulář!S98)),"",Formulář!AK98)</f>
        <v/>
      </c>
      <c r="AV143" s="198"/>
      <c r="AW143" s="198"/>
      <c r="AX143" s="198"/>
      <c r="AY143" s="199"/>
      <c r="AZ143" s="200" t="str">
        <f>IF(ISBLANK(Formulář!T98),"",Formulář!T98)</f>
        <v/>
      </c>
      <c r="BA143" s="201"/>
      <c r="BB143" s="201"/>
      <c r="BC143" s="201"/>
      <c r="BD143" s="201"/>
      <c r="BE143" s="201"/>
      <c r="BF143" s="202"/>
      <c r="BG143" s="200" t="str">
        <f>Formulář!V98</f>
        <v/>
      </c>
      <c r="BH143" s="201"/>
      <c r="BI143" s="201"/>
      <c r="BJ143" s="201"/>
      <c r="BK143" s="201"/>
      <c r="BL143" s="201"/>
      <c r="BM143" s="202"/>
      <c r="BN143" s="42"/>
    </row>
    <row r="144" spans="1:66" ht="25.5" customHeight="1" x14ac:dyDescent="0.25">
      <c r="A144" s="200" t="str">
        <f>IF(OR(ISBLANK(Formulář!B99),Formulář!B99=0),"",Formulář!B99)</f>
        <v/>
      </c>
      <c r="B144" s="201"/>
      <c r="C144" s="201"/>
      <c r="D144" s="202"/>
      <c r="E144" s="200" t="str">
        <f>IF(OR(ISBLANK(Formulář!C99),Formulář!C99=0),"",Formulář!C99)</f>
        <v/>
      </c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2"/>
      <c r="X144" s="200" t="str">
        <f>IF(OR(ISBLANK(Formulář!F99),Formulář!F99=0),"",Formulář!F99)</f>
        <v/>
      </c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2"/>
      <c r="AK144" s="205" t="str">
        <f>IF(Formulář!I99="","",Formulář!I99)</f>
        <v/>
      </c>
      <c r="AL144" s="206"/>
      <c r="AM144" s="206"/>
      <c r="AN144" s="206"/>
      <c r="AO144" s="207"/>
      <c r="AP144" s="197" t="str">
        <f>IF(OR(ISBLANK(Formulář!L99),ISBLANK(Formulář!O99)),"",Formulář!AJ99)</f>
        <v/>
      </c>
      <c r="AQ144" s="198"/>
      <c r="AR144" s="198"/>
      <c r="AS144" s="198"/>
      <c r="AT144" s="199"/>
      <c r="AU144" s="197" t="str">
        <f>IF(OR(ISBLANK(Formulář!P99),ISBLANK(Formulář!S99)),"",Formulář!AK99)</f>
        <v/>
      </c>
      <c r="AV144" s="198"/>
      <c r="AW144" s="198"/>
      <c r="AX144" s="198"/>
      <c r="AY144" s="199"/>
      <c r="AZ144" s="200" t="str">
        <f>IF(ISBLANK(Formulář!T99),"",Formulář!T99)</f>
        <v/>
      </c>
      <c r="BA144" s="201"/>
      <c r="BB144" s="201"/>
      <c r="BC144" s="201"/>
      <c r="BD144" s="201"/>
      <c r="BE144" s="201"/>
      <c r="BF144" s="202"/>
      <c r="BG144" s="200" t="str">
        <f>Formulář!V99</f>
        <v/>
      </c>
      <c r="BH144" s="201"/>
      <c r="BI144" s="201"/>
      <c r="BJ144" s="201"/>
      <c r="BK144" s="201"/>
      <c r="BL144" s="201"/>
      <c r="BM144" s="202"/>
      <c r="BN144" s="42"/>
    </row>
    <row r="145" spans="1:66" ht="25.5" customHeight="1" x14ac:dyDescent="0.25">
      <c r="A145" s="200" t="str">
        <f>IF(OR(ISBLANK(Formulář!B100),Formulář!B100=0),"",Formulář!B100)</f>
        <v/>
      </c>
      <c r="B145" s="201"/>
      <c r="C145" s="201"/>
      <c r="D145" s="202"/>
      <c r="E145" s="200" t="str">
        <f>IF(OR(ISBLANK(Formulář!C100),Formulář!C100=0),"",Formulář!C100)</f>
        <v/>
      </c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2"/>
      <c r="X145" s="200" t="str">
        <f>IF(OR(ISBLANK(Formulář!F100),Formulář!F100=0),"",Formulář!F100)</f>
        <v/>
      </c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2"/>
      <c r="AK145" s="205" t="str">
        <f>IF(Formulář!I100="","",Formulář!I100)</f>
        <v/>
      </c>
      <c r="AL145" s="206"/>
      <c r="AM145" s="206"/>
      <c r="AN145" s="206"/>
      <c r="AO145" s="207"/>
      <c r="AP145" s="197" t="str">
        <f>IF(OR(ISBLANK(Formulář!L100),ISBLANK(Formulář!O100)),"",Formulář!AJ100)</f>
        <v/>
      </c>
      <c r="AQ145" s="198"/>
      <c r="AR145" s="198"/>
      <c r="AS145" s="198"/>
      <c r="AT145" s="199"/>
      <c r="AU145" s="197" t="str">
        <f>IF(OR(ISBLANK(Formulář!P100),ISBLANK(Formulář!S100)),"",Formulář!AK100)</f>
        <v/>
      </c>
      <c r="AV145" s="198"/>
      <c r="AW145" s="198"/>
      <c r="AX145" s="198"/>
      <c r="AY145" s="199"/>
      <c r="AZ145" s="200" t="str">
        <f>IF(ISBLANK(Formulář!T100),"",Formulář!T100)</f>
        <v/>
      </c>
      <c r="BA145" s="201"/>
      <c r="BB145" s="201"/>
      <c r="BC145" s="201"/>
      <c r="BD145" s="201"/>
      <c r="BE145" s="201"/>
      <c r="BF145" s="202"/>
      <c r="BG145" s="200" t="str">
        <f>Formulář!V100</f>
        <v/>
      </c>
      <c r="BH145" s="201"/>
      <c r="BI145" s="201"/>
      <c r="BJ145" s="201"/>
      <c r="BK145" s="201"/>
      <c r="BL145" s="201"/>
      <c r="BM145" s="202"/>
      <c r="BN145" s="42"/>
    </row>
    <row r="146" spans="1:66" ht="25.5" customHeight="1" x14ac:dyDescent="0.25">
      <c r="A146" s="200" t="str">
        <f>IF(OR(ISBLANK(Formulář!B101),Formulář!B101=0),"",Formulář!B101)</f>
        <v/>
      </c>
      <c r="B146" s="201"/>
      <c r="C146" s="201"/>
      <c r="D146" s="202"/>
      <c r="E146" s="200" t="str">
        <f>IF(OR(ISBLANK(Formulář!C101),Formulář!C101=0),"",Formulář!C101)</f>
        <v/>
      </c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2"/>
      <c r="X146" s="200" t="str">
        <f>IF(OR(ISBLANK(Formulář!F101),Formulář!F101=0),"",Formulář!F101)</f>
        <v/>
      </c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2"/>
      <c r="AK146" s="205" t="str">
        <f>IF(Formulář!I101="","",Formulář!I101)</f>
        <v/>
      </c>
      <c r="AL146" s="206"/>
      <c r="AM146" s="206"/>
      <c r="AN146" s="206"/>
      <c r="AO146" s="207"/>
      <c r="AP146" s="197" t="str">
        <f>IF(OR(ISBLANK(Formulář!L101),ISBLANK(Formulář!O101)),"",Formulář!AJ101)</f>
        <v/>
      </c>
      <c r="AQ146" s="198"/>
      <c r="AR146" s="198"/>
      <c r="AS146" s="198"/>
      <c r="AT146" s="199"/>
      <c r="AU146" s="197" t="str">
        <f>IF(OR(ISBLANK(Formulář!P101),ISBLANK(Formulář!S101)),"",Formulář!AK101)</f>
        <v/>
      </c>
      <c r="AV146" s="198"/>
      <c r="AW146" s="198"/>
      <c r="AX146" s="198"/>
      <c r="AY146" s="199"/>
      <c r="AZ146" s="200" t="str">
        <f>IF(ISBLANK(Formulář!T101),"",Formulář!T101)</f>
        <v/>
      </c>
      <c r="BA146" s="201"/>
      <c r="BB146" s="201"/>
      <c r="BC146" s="201"/>
      <c r="BD146" s="201"/>
      <c r="BE146" s="201"/>
      <c r="BF146" s="202"/>
      <c r="BG146" s="200" t="str">
        <f>Formulář!V101</f>
        <v/>
      </c>
      <c r="BH146" s="201"/>
      <c r="BI146" s="201"/>
      <c r="BJ146" s="201"/>
      <c r="BK146" s="201"/>
      <c r="BL146" s="201"/>
      <c r="BM146" s="202"/>
      <c r="BN146" s="42"/>
    </row>
    <row r="147" spans="1:66" ht="25.5" customHeight="1" x14ac:dyDescent="0.25">
      <c r="A147" s="200" t="str">
        <f>IF(OR(ISBLANK(Formulář!B102),Formulář!B102=0),"",Formulář!B102)</f>
        <v/>
      </c>
      <c r="B147" s="201"/>
      <c r="C147" s="201"/>
      <c r="D147" s="202"/>
      <c r="E147" s="200" t="str">
        <f>IF(OR(ISBLANK(Formulář!C102),Formulář!C102=0),"",Formulář!C102)</f>
        <v/>
      </c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2"/>
      <c r="X147" s="200" t="str">
        <f>IF(OR(ISBLANK(Formulář!F102),Formulář!F102=0),"",Formulář!F102)</f>
        <v/>
      </c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2"/>
      <c r="AK147" s="205" t="str">
        <f>IF(Formulář!I102="","",Formulář!I102)</f>
        <v/>
      </c>
      <c r="AL147" s="206"/>
      <c r="AM147" s="206"/>
      <c r="AN147" s="206"/>
      <c r="AO147" s="207"/>
      <c r="AP147" s="197" t="str">
        <f>IF(OR(ISBLANK(Formulář!L102),ISBLANK(Formulář!O102)),"",Formulář!AJ102)</f>
        <v/>
      </c>
      <c r="AQ147" s="198"/>
      <c r="AR147" s="198"/>
      <c r="AS147" s="198"/>
      <c r="AT147" s="199"/>
      <c r="AU147" s="197" t="str">
        <f>IF(OR(ISBLANK(Formulář!P102),ISBLANK(Formulář!S102)),"",Formulář!AK102)</f>
        <v/>
      </c>
      <c r="AV147" s="198"/>
      <c r="AW147" s="198"/>
      <c r="AX147" s="198"/>
      <c r="AY147" s="199"/>
      <c r="AZ147" s="200" t="str">
        <f>IF(ISBLANK(Formulář!T102),"",Formulář!T102)</f>
        <v/>
      </c>
      <c r="BA147" s="201"/>
      <c r="BB147" s="201"/>
      <c r="BC147" s="201"/>
      <c r="BD147" s="201"/>
      <c r="BE147" s="201"/>
      <c r="BF147" s="202"/>
      <c r="BG147" s="200" t="str">
        <f>Formulář!V102</f>
        <v/>
      </c>
      <c r="BH147" s="201"/>
      <c r="BI147" s="201"/>
      <c r="BJ147" s="201"/>
      <c r="BK147" s="201"/>
      <c r="BL147" s="201"/>
      <c r="BM147" s="202"/>
      <c r="BN147" s="42"/>
    </row>
    <row r="148" spans="1:66" ht="25.5" customHeight="1" x14ac:dyDescent="0.25">
      <c r="A148" s="200" t="str">
        <f>IF(OR(ISBLANK(Formulář!B103),Formulář!B103=0),"",Formulář!B103)</f>
        <v/>
      </c>
      <c r="B148" s="201"/>
      <c r="C148" s="201"/>
      <c r="D148" s="202"/>
      <c r="E148" s="200" t="str">
        <f>IF(OR(ISBLANK(Formulář!C103),Formulář!C103=0),"",Formulář!C103)</f>
        <v/>
      </c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2"/>
      <c r="X148" s="200" t="str">
        <f>IF(OR(ISBLANK(Formulář!F103),Formulář!F103=0),"",Formulář!F103)</f>
        <v/>
      </c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2"/>
      <c r="AK148" s="205" t="str">
        <f>IF(Formulář!I103="","",Formulář!I103)</f>
        <v/>
      </c>
      <c r="AL148" s="206"/>
      <c r="AM148" s="206"/>
      <c r="AN148" s="206"/>
      <c r="AO148" s="207"/>
      <c r="AP148" s="197" t="str">
        <f>IF(OR(ISBLANK(Formulář!L103),ISBLANK(Formulář!O103)),"",Formulář!AJ103)</f>
        <v/>
      </c>
      <c r="AQ148" s="198"/>
      <c r="AR148" s="198"/>
      <c r="AS148" s="198"/>
      <c r="AT148" s="199"/>
      <c r="AU148" s="197" t="str">
        <f>IF(OR(ISBLANK(Formulář!P103),ISBLANK(Formulář!S103)),"",Formulář!AK103)</f>
        <v/>
      </c>
      <c r="AV148" s="198"/>
      <c r="AW148" s="198"/>
      <c r="AX148" s="198"/>
      <c r="AY148" s="199"/>
      <c r="AZ148" s="200" t="str">
        <f>IF(ISBLANK(Formulář!T103),"",Formulář!T103)</f>
        <v/>
      </c>
      <c r="BA148" s="201"/>
      <c r="BB148" s="201"/>
      <c r="BC148" s="201"/>
      <c r="BD148" s="201"/>
      <c r="BE148" s="201"/>
      <c r="BF148" s="202"/>
      <c r="BG148" s="200" t="str">
        <f>Formulář!V103</f>
        <v/>
      </c>
      <c r="BH148" s="201"/>
      <c r="BI148" s="201"/>
      <c r="BJ148" s="201"/>
      <c r="BK148" s="201"/>
      <c r="BL148" s="201"/>
      <c r="BM148" s="202"/>
      <c r="BN148" s="42"/>
    </row>
    <row r="149" spans="1:66" ht="25.5" customHeight="1" x14ac:dyDescent="0.25">
      <c r="A149" s="200" t="str">
        <f>IF(OR(ISBLANK(Formulář!B104),Formulář!B104=0),"",Formulář!B104)</f>
        <v/>
      </c>
      <c r="B149" s="201"/>
      <c r="C149" s="201"/>
      <c r="D149" s="202"/>
      <c r="E149" s="200" t="str">
        <f>IF(OR(ISBLANK(Formulář!C104),Formulář!C104=0),"",Formulář!C104)</f>
        <v/>
      </c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2"/>
      <c r="X149" s="200" t="str">
        <f>IF(OR(ISBLANK(Formulář!F104),Formulář!F104=0),"",Formulář!F104)</f>
        <v/>
      </c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2"/>
      <c r="AK149" s="205" t="str">
        <f>IF(Formulář!I104="","",Formulář!I104)</f>
        <v/>
      </c>
      <c r="AL149" s="206"/>
      <c r="AM149" s="206"/>
      <c r="AN149" s="206"/>
      <c r="AO149" s="207"/>
      <c r="AP149" s="197" t="str">
        <f>IF(OR(ISBLANK(Formulář!L104),ISBLANK(Formulář!O104)),"",Formulář!AJ104)</f>
        <v/>
      </c>
      <c r="AQ149" s="198"/>
      <c r="AR149" s="198"/>
      <c r="AS149" s="198"/>
      <c r="AT149" s="199"/>
      <c r="AU149" s="197" t="str">
        <f>IF(OR(ISBLANK(Formulář!P104),ISBLANK(Formulář!S104)),"",Formulář!AK104)</f>
        <v/>
      </c>
      <c r="AV149" s="198"/>
      <c r="AW149" s="198"/>
      <c r="AX149" s="198"/>
      <c r="AY149" s="199"/>
      <c r="AZ149" s="200" t="str">
        <f>IF(ISBLANK(Formulář!T104),"",Formulář!T104)</f>
        <v/>
      </c>
      <c r="BA149" s="201"/>
      <c r="BB149" s="201"/>
      <c r="BC149" s="201"/>
      <c r="BD149" s="201"/>
      <c r="BE149" s="201"/>
      <c r="BF149" s="202"/>
      <c r="BG149" s="200" t="str">
        <f>Formulář!V104</f>
        <v/>
      </c>
      <c r="BH149" s="201"/>
      <c r="BI149" s="201"/>
      <c r="BJ149" s="201"/>
      <c r="BK149" s="201"/>
      <c r="BL149" s="201"/>
      <c r="BM149" s="202"/>
      <c r="BN149" s="42"/>
    </row>
    <row r="150" spans="1:66" ht="25.5" customHeight="1" x14ac:dyDescent="0.25">
      <c r="A150" s="200" t="str">
        <f>IF(OR(ISBLANK(Formulář!B105),Formulář!B105=0),"",Formulář!B105)</f>
        <v/>
      </c>
      <c r="B150" s="201"/>
      <c r="C150" s="201"/>
      <c r="D150" s="202"/>
      <c r="E150" s="200" t="str">
        <f>IF(OR(ISBLANK(Formulář!C105),Formulář!C105=0),"",Formulář!C105)</f>
        <v/>
      </c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2"/>
      <c r="X150" s="200" t="str">
        <f>IF(OR(ISBLANK(Formulář!F105),Formulář!F105=0),"",Formulář!F105)</f>
        <v/>
      </c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2"/>
      <c r="AK150" s="205" t="str">
        <f>IF(Formulář!I105="","",Formulář!I105)</f>
        <v/>
      </c>
      <c r="AL150" s="206"/>
      <c r="AM150" s="206"/>
      <c r="AN150" s="206"/>
      <c r="AO150" s="207"/>
      <c r="AP150" s="197" t="str">
        <f>IF(OR(ISBLANK(Formulář!L105),ISBLANK(Formulář!O105)),"",Formulář!AJ105)</f>
        <v/>
      </c>
      <c r="AQ150" s="198"/>
      <c r="AR150" s="198"/>
      <c r="AS150" s="198"/>
      <c r="AT150" s="199"/>
      <c r="AU150" s="197" t="str">
        <f>IF(OR(ISBLANK(Formulář!P105),ISBLANK(Formulář!S105)),"",Formulář!AK105)</f>
        <v/>
      </c>
      <c r="AV150" s="198"/>
      <c r="AW150" s="198"/>
      <c r="AX150" s="198"/>
      <c r="AY150" s="199"/>
      <c r="AZ150" s="200" t="str">
        <f>IF(ISBLANK(Formulář!T105),"",Formulář!T105)</f>
        <v/>
      </c>
      <c r="BA150" s="201"/>
      <c r="BB150" s="201"/>
      <c r="BC150" s="201"/>
      <c r="BD150" s="201"/>
      <c r="BE150" s="201"/>
      <c r="BF150" s="202"/>
      <c r="BG150" s="200" t="str">
        <f>Formulář!V105</f>
        <v/>
      </c>
      <c r="BH150" s="201"/>
      <c r="BI150" s="201"/>
      <c r="BJ150" s="201"/>
      <c r="BK150" s="201"/>
      <c r="BL150" s="201"/>
      <c r="BM150" s="202"/>
      <c r="BN150" s="42"/>
    </row>
    <row r="151" spans="1:66" ht="25.5" customHeight="1" x14ac:dyDescent="0.25">
      <c r="A151" s="200" t="str">
        <f>IF(OR(ISBLANK(Formulář!B106),Formulář!B106=0),"",Formulář!B106)</f>
        <v/>
      </c>
      <c r="B151" s="201"/>
      <c r="C151" s="201"/>
      <c r="D151" s="202"/>
      <c r="E151" s="200" t="str">
        <f>IF(OR(ISBLANK(Formulář!C106),Formulář!C106=0),"",Formulář!C106)</f>
        <v/>
      </c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2"/>
      <c r="X151" s="200" t="str">
        <f>IF(OR(ISBLANK(Formulář!F106),Formulář!F106=0),"",Formulář!F106)</f>
        <v/>
      </c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2"/>
      <c r="AK151" s="205" t="str">
        <f>IF(Formulář!I106="","",Formulář!I106)</f>
        <v/>
      </c>
      <c r="AL151" s="206"/>
      <c r="AM151" s="206"/>
      <c r="AN151" s="206"/>
      <c r="AO151" s="207"/>
      <c r="AP151" s="197" t="str">
        <f>IF(OR(ISBLANK(Formulář!L106),ISBLANK(Formulář!O106)),"",Formulář!AJ106)</f>
        <v/>
      </c>
      <c r="AQ151" s="198"/>
      <c r="AR151" s="198"/>
      <c r="AS151" s="198"/>
      <c r="AT151" s="199"/>
      <c r="AU151" s="197" t="str">
        <f>IF(OR(ISBLANK(Formulář!P106),ISBLANK(Formulář!S106)),"",Formulář!AK106)</f>
        <v/>
      </c>
      <c r="AV151" s="198"/>
      <c r="AW151" s="198"/>
      <c r="AX151" s="198"/>
      <c r="AY151" s="199"/>
      <c r="AZ151" s="200" t="str">
        <f>IF(ISBLANK(Formulář!T106),"",Formulář!T106)</f>
        <v/>
      </c>
      <c r="BA151" s="201"/>
      <c r="BB151" s="201"/>
      <c r="BC151" s="201"/>
      <c r="BD151" s="201"/>
      <c r="BE151" s="201"/>
      <c r="BF151" s="202"/>
      <c r="BG151" s="200" t="str">
        <f>Formulář!V106</f>
        <v/>
      </c>
      <c r="BH151" s="201"/>
      <c r="BI151" s="201"/>
      <c r="BJ151" s="201"/>
      <c r="BK151" s="201"/>
      <c r="BL151" s="201"/>
      <c r="BM151" s="202"/>
      <c r="BN151" s="42"/>
    </row>
    <row r="152" spans="1:66" ht="25.5" customHeight="1" x14ac:dyDescent="0.25">
      <c r="A152" s="200" t="str">
        <f>IF(OR(ISBLANK(Formulář!B107),Formulář!B107=0),"",Formulář!B107)</f>
        <v/>
      </c>
      <c r="B152" s="201"/>
      <c r="C152" s="201"/>
      <c r="D152" s="202"/>
      <c r="E152" s="200" t="str">
        <f>IF(OR(ISBLANK(Formulář!C107),Formulář!C107=0),"",Formulář!C107)</f>
        <v/>
      </c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2"/>
      <c r="X152" s="200" t="str">
        <f>IF(OR(ISBLANK(Formulář!F107),Formulář!F107=0),"",Formulář!F107)</f>
        <v/>
      </c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2"/>
      <c r="AK152" s="205" t="str">
        <f>IF(Formulář!I107="","",Formulář!I107)</f>
        <v/>
      </c>
      <c r="AL152" s="206"/>
      <c r="AM152" s="206"/>
      <c r="AN152" s="206"/>
      <c r="AO152" s="207"/>
      <c r="AP152" s="197" t="str">
        <f>IF(OR(ISBLANK(Formulář!L107),ISBLANK(Formulář!O107)),"",Formulář!AJ107)</f>
        <v/>
      </c>
      <c r="AQ152" s="198"/>
      <c r="AR152" s="198"/>
      <c r="AS152" s="198"/>
      <c r="AT152" s="199"/>
      <c r="AU152" s="197" t="str">
        <f>IF(OR(ISBLANK(Formulář!P107),ISBLANK(Formulář!S107)),"",Formulář!AK107)</f>
        <v/>
      </c>
      <c r="AV152" s="198"/>
      <c r="AW152" s="198"/>
      <c r="AX152" s="198"/>
      <c r="AY152" s="199"/>
      <c r="AZ152" s="200" t="str">
        <f>IF(ISBLANK(Formulář!T107),"",Formulář!T107)</f>
        <v/>
      </c>
      <c r="BA152" s="201"/>
      <c r="BB152" s="201"/>
      <c r="BC152" s="201"/>
      <c r="BD152" s="201"/>
      <c r="BE152" s="201"/>
      <c r="BF152" s="202"/>
      <c r="BG152" s="200" t="str">
        <f>Formulář!V107</f>
        <v/>
      </c>
      <c r="BH152" s="201"/>
      <c r="BI152" s="201"/>
      <c r="BJ152" s="201"/>
      <c r="BK152" s="201"/>
      <c r="BL152" s="201"/>
      <c r="BM152" s="202"/>
      <c r="BN152" s="42"/>
    </row>
    <row r="153" spans="1:66" ht="25.5" customHeight="1" x14ac:dyDescent="0.25">
      <c r="A153" s="200" t="str">
        <f>IF(OR(ISBLANK(Formulář!B108),Formulář!B108=0),"",Formulář!B108)</f>
        <v/>
      </c>
      <c r="B153" s="201"/>
      <c r="C153" s="201"/>
      <c r="D153" s="202"/>
      <c r="E153" s="200" t="str">
        <f>IF(OR(ISBLANK(Formulář!C108),Formulář!C108=0),"",Formulář!C108)</f>
        <v/>
      </c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2"/>
      <c r="X153" s="200" t="str">
        <f>IF(OR(ISBLANK(Formulář!F108),Formulář!F108=0),"",Formulář!F108)</f>
        <v/>
      </c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2"/>
      <c r="AK153" s="205" t="str">
        <f>IF(Formulář!I108="","",Formulář!I108)</f>
        <v/>
      </c>
      <c r="AL153" s="206"/>
      <c r="AM153" s="206"/>
      <c r="AN153" s="206"/>
      <c r="AO153" s="207"/>
      <c r="AP153" s="197" t="str">
        <f>IF(OR(ISBLANK(Formulář!L108),ISBLANK(Formulář!O108)),"",Formulář!AJ108)</f>
        <v/>
      </c>
      <c r="AQ153" s="198"/>
      <c r="AR153" s="198"/>
      <c r="AS153" s="198"/>
      <c r="AT153" s="199"/>
      <c r="AU153" s="197" t="str">
        <f>IF(OR(ISBLANK(Formulář!P108),ISBLANK(Formulář!S108)),"",Formulář!AK108)</f>
        <v/>
      </c>
      <c r="AV153" s="198"/>
      <c r="AW153" s="198"/>
      <c r="AX153" s="198"/>
      <c r="AY153" s="199"/>
      <c r="AZ153" s="200" t="str">
        <f>IF(ISBLANK(Formulář!T108),"",Formulář!T108)</f>
        <v/>
      </c>
      <c r="BA153" s="201"/>
      <c r="BB153" s="201"/>
      <c r="BC153" s="201"/>
      <c r="BD153" s="201"/>
      <c r="BE153" s="201"/>
      <c r="BF153" s="202"/>
      <c r="BG153" s="200" t="str">
        <f>Formulář!V108</f>
        <v/>
      </c>
      <c r="BH153" s="201"/>
      <c r="BI153" s="201"/>
      <c r="BJ153" s="201"/>
      <c r="BK153" s="201"/>
      <c r="BL153" s="201"/>
      <c r="BM153" s="202"/>
      <c r="BN153" s="42"/>
    </row>
    <row r="154" spans="1:66" ht="25.5" customHeight="1" x14ac:dyDescent="0.25">
      <c r="A154" s="200" t="str">
        <f>IF(OR(ISBLANK(Formulář!B109),Formulář!B109=0),"",Formulář!B109)</f>
        <v/>
      </c>
      <c r="B154" s="201"/>
      <c r="C154" s="201"/>
      <c r="D154" s="202"/>
      <c r="E154" s="200" t="str">
        <f>IF(OR(ISBLANK(Formulář!C109),Formulář!C109=0),"",Formulář!C109)</f>
        <v/>
      </c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2"/>
      <c r="X154" s="200" t="str">
        <f>IF(OR(ISBLANK(Formulář!F109),Formulář!F109=0),"",Formulář!F109)</f>
        <v/>
      </c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2"/>
      <c r="AK154" s="205" t="str">
        <f>IF(Formulář!I109="","",Formulář!I109)</f>
        <v/>
      </c>
      <c r="AL154" s="206"/>
      <c r="AM154" s="206"/>
      <c r="AN154" s="206"/>
      <c r="AO154" s="207"/>
      <c r="AP154" s="197" t="str">
        <f>IF(OR(ISBLANK(Formulář!L109),ISBLANK(Formulář!O109)),"",Formulář!AJ109)</f>
        <v/>
      </c>
      <c r="AQ154" s="198"/>
      <c r="AR154" s="198"/>
      <c r="AS154" s="198"/>
      <c r="AT154" s="199"/>
      <c r="AU154" s="197" t="str">
        <f>IF(OR(ISBLANK(Formulář!P109),ISBLANK(Formulář!S109)),"",Formulář!AK109)</f>
        <v/>
      </c>
      <c r="AV154" s="198"/>
      <c r="AW154" s="198"/>
      <c r="AX154" s="198"/>
      <c r="AY154" s="199"/>
      <c r="AZ154" s="200" t="str">
        <f>IF(ISBLANK(Formulář!T109),"",Formulář!T109)</f>
        <v/>
      </c>
      <c r="BA154" s="201"/>
      <c r="BB154" s="201"/>
      <c r="BC154" s="201"/>
      <c r="BD154" s="201"/>
      <c r="BE154" s="201"/>
      <c r="BF154" s="202"/>
      <c r="BG154" s="200" t="str">
        <f>Formulář!V109</f>
        <v/>
      </c>
      <c r="BH154" s="201"/>
      <c r="BI154" s="201"/>
      <c r="BJ154" s="201"/>
      <c r="BK154" s="201"/>
      <c r="BL154" s="201"/>
      <c r="BM154" s="202"/>
      <c r="BN154" s="42"/>
    </row>
    <row r="155" spans="1:66" ht="25.5" customHeight="1" x14ac:dyDescent="0.25">
      <c r="A155" s="200" t="str">
        <f>IF(OR(ISBLANK(Formulář!B110),Formulář!B110=0),"",Formulář!B110)</f>
        <v/>
      </c>
      <c r="B155" s="201"/>
      <c r="C155" s="201"/>
      <c r="D155" s="202"/>
      <c r="E155" s="200" t="str">
        <f>IF(OR(ISBLANK(Formulář!C110),Formulář!C110=0),"",Formulář!C110)</f>
        <v/>
      </c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2"/>
      <c r="X155" s="200" t="str">
        <f>IF(OR(ISBLANK(Formulář!F110),Formulář!F110=0),"",Formulář!F110)</f>
        <v/>
      </c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2"/>
      <c r="AK155" s="205" t="str">
        <f>IF(Formulář!I110="","",Formulář!I110)</f>
        <v/>
      </c>
      <c r="AL155" s="206"/>
      <c r="AM155" s="206"/>
      <c r="AN155" s="206"/>
      <c r="AO155" s="207"/>
      <c r="AP155" s="197" t="str">
        <f>IF(OR(ISBLANK(Formulář!L110),ISBLANK(Formulář!O110)),"",Formulář!AJ110)</f>
        <v/>
      </c>
      <c r="AQ155" s="198"/>
      <c r="AR155" s="198"/>
      <c r="AS155" s="198"/>
      <c r="AT155" s="199"/>
      <c r="AU155" s="197" t="str">
        <f>IF(OR(ISBLANK(Formulář!P110),ISBLANK(Formulář!S110)),"",Formulář!AK110)</f>
        <v/>
      </c>
      <c r="AV155" s="198"/>
      <c r="AW155" s="198"/>
      <c r="AX155" s="198"/>
      <c r="AY155" s="199"/>
      <c r="AZ155" s="200" t="str">
        <f>IF(ISBLANK(Formulář!T110),"",Formulář!T110)</f>
        <v/>
      </c>
      <c r="BA155" s="201"/>
      <c r="BB155" s="201"/>
      <c r="BC155" s="201"/>
      <c r="BD155" s="201"/>
      <c r="BE155" s="201"/>
      <c r="BF155" s="202"/>
      <c r="BG155" s="200" t="str">
        <f>Formulář!V110</f>
        <v/>
      </c>
      <c r="BH155" s="201"/>
      <c r="BI155" s="201"/>
      <c r="BJ155" s="201"/>
      <c r="BK155" s="201"/>
      <c r="BL155" s="201"/>
      <c r="BM155" s="202"/>
      <c r="BN155" s="42"/>
    </row>
    <row r="156" spans="1:66" ht="25.5" customHeight="1" x14ac:dyDescent="0.25">
      <c r="A156" s="200" t="str">
        <f>IF(OR(ISBLANK(Formulář!B111),Formulář!B111=0),"",Formulář!B111)</f>
        <v/>
      </c>
      <c r="B156" s="201"/>
      <c r="C156" s="201"/>
      <c r="D156" s="202"/>
      <c r="E156" s="200" t="str">
        <f>IF(OR(ISBLANK(Formulář!C111),Formulář!C111=0),"",Formulář!C111)</f>
        <v/>
      </c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2"/>
      <c r="X156" s="200" t="str">
        <f>IF(OR(ISBLANK(Formulář!F111),Formulář!F111=0),"",Formulář!F111)</f>
        <v/>
      </c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2"/>
      <c r="AK156" s="205" t="str">
        <f>IF(Formulář!I111="","",Formulář!I111)</f>
        <v/>
      </c>
      <c r="AL156" s="206"/>
      <c r="AM156" s="206"/>
      <c r="AN156" s="206"/>
      <c r="AO156" s="207"/>
      <c r="AP156" s="197" t="str">
        <f>IF(OR(ISBLANK(Formulář!L111),ISBLANK(Formulář!O111)),"",Formulář!AJ111)</f>
        <v/>
      </c>
      <c r="AQ156" s="198"/>
      <c r="AR156" s="198"/>
      <c r="AS156" s="198"/>
      <c r="AT156" s="199"/>
      <c r="AU156" s="197" t="str">
        <f>IF(OR(ISBLANK(Formulář!P111),ISBLANK(Formulář!S111)),"",Formulář!AK111)</f>
        <v/>
      </c>
      <c r="AV156" s="198"/>
      <c r="AW156" s="198"/>
      <c r="AX156" s="198"/>
      <c r="AY156" s="199"/>
      <c r="AZ156" s="200" t="str">
        <f>IF(ISBLANK(Formulář!T111),"",Formulář!T111)</f>
        <v/>
      </c>
      <c r="BA156" s="201"/>
      <c r="BB156" s="201"/>
      <c r="BC156" s="201"/>
      <c r="BD156" s="201"/>
      <c r="BE156" s="201"/>
      <c r="BF156" s="202"/>
      <c r="BG156" s="200" t="str">
        <f>Formulář!V111</f>
        <v/>
      </c>
      <c r="BH156" s="201"/>
      <c r="BI156" s="201"/>
      <c r="BJ156" s="201"/>
      <c r="BK156" s="201"/>
      <c r="BL156" s="201"/>
      <c r="BM156" s="202"/>
      <c r="BN156" s="42"/>
    </row>
    <row r="157" spans="1:66" ht="25.5" customHeight="1" x14ac:dyDescent="0.25">
      <c r="A157" s="200" t="str">
        <f>IF(OR(ISBLANK(Formulář!B112),Formulář!B112=0),"",Formulář!B112)</f>
        <v/>
      </c>
      <c r="B157" s="201"/>
      <c r="C157" s="201"/>
      <c r="D157" s="202"/>
      <c r="E157" s="200" t="str">
        <f>IF(OR(ISBLANK(Formulář!C112),Formulář!C112=0),"",Formulář!C112)</f>
        <v/>
      </c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2"/>
      <c r="X157" s="200" t="str">
        <f>IF(OR(ISBLANK(Formulář!F112),Formulář!F112=0),"",Formulář!F112)</f>
        <v/>
      </c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2"/>
      <c r="AK157" s="205" t="str">
        <f>IF(Formulář!I112="","",Formulář!I112)</f>
        <v/>
      </c>
      <c r="AL157" s="206"/>
      <c r="AM157" s="206"/>
      <c r="AN157" s="206"/>
      <c r="AO157" s="207"/>
      <c r="AP157" s="197" t="str">
        <f>IF(OR(ISBLANK(Formulář!L112),ISBLANK(Formulář!O112)),"",Formulář!AJ112)</f>
        <v/>
      </c>
      <c r="AQ157" s="198"/>
      <c r="AR157" s="198"/>
      <c r="AS157" s="198"/>
      <c r="AT157" s="199"/>
      <c r="AU157" s="197" t="str">
        <f>IF(OR(ISBLANK(Formulář!P112),ISBLANK(Formulář!S112)),"",Formulář!AK112)</f>
        <v/>
      </c>
      <c r="AV157" s="198"/>
      <c r="AW157" s="198"/>
      <c r="AX157" s="198"/>
      <c r="AY157" s="199"/>
      <c r="AZ157" s="200" t="str">
        <f>IF(ISBLANK(Formulář!T112),"",Formulář!T112)</f>
        <v/>
      </c>
      <c r="BA157" s="201"/>
      <c r="BB157" s="201"/>
      <c r="BC157" s="201"/>
      <c r="BD157" s="201"/>
      <c r="BE157" s="201"/>
      <c r="BF157" s="202"/>
      <c r="BG157" s="200" t="str">
        <f>Formulář!V112</f>
        <v/>
      </c>
      <c r="BH157" s="201"/>
      <c r="BI157" s="201"/>
      <c r="BJ157" s="201"/>
      <c r="BK157" s="201"/>
      <c r="BL157" s="201"/>
      <c r="BM157" s="202"/>
      <c r="BN157" s="42"/>
    </row>
    <row r="158" spans="1:66" ht="25.5" customHeight="1" x14ac:dyDescent="0.25">
      <c r="A158" s="200" t="str">
        <f>IF(OR(ISBLANK(Formulář!B113),Formulář!B113=0),"",Formulář!B113)</f>
        <v/>
      </c>
      <c r="B158" s="201"/>
      <c r="C158" s="201"/>
      <c r="D158" s="202"/>
      <c r="E158" s="200" t="str">
        <f>IF(OR(ISBLANK(Formulář!C113),Formulář!C113=0),"",Formulář!C113)</f>
        <v/>
      </c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2"/>
      <c r="X158" s="200" t="str">
        <f>IF(OR(ISBLANK(Formulář!F113),Formulář!F113=0),"",Formulář!F113)</f>
        <v/>
      </c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2"/>
      <c r="AK158" s="205" t="str">
        <f>IF(Formulář!I113="","",Formulář!I113)</f>
        <v/>
      </c>
      <c r="AL158" s="206"/>
      <c r="AM158" s="206"/>
      <c r="AN158" s="206"/>
      <c r="AO158" s="207"/>
      <c r="AP158" s="197" t="str">
        <f>IF(OR(ISBLANK(Formulář!L113),ISBLANK(Formulář!O113)),"",Formulář!AJ113)</f>
        <v/>
      </c>
      <c r="AQ158" s="198"/>
      <c r="AR158" s="198"/>
      <c r="AS158" s="198"/>
      <c r="AT158" s="199"/>
      <c r="AU158" s="197" t="str">
        <f>IF(OR(ISBLANK(Formulář!P113),ISBLANK(Formulář!S113)),"",Formulář!AK113)</f>
        <v/>
      </c>
      <c r="AV158" s="198"/>
      <c r="AW158" s="198"/>
      <c r="AX158" s="198"/>
      <c r="AY158" s="199"/>
      <c r="AZ158" s="200" t="str">
        <f>IF(ISBLANK(Formulář!T113),"",Formulář!T113)</f>
        <v/>
      </c>
      <c r="BA158" s="201"/>
      <c r="BB158" s="201"/>
      <c r="BC158" s="201"/>
      <c r="BD158" s="201"/>
      <c r="BE158" s="201"/>
      <c r="BF158" s="202"/>
      <c r="BG158" s="200" t="str">
        <f>Formulář!V113</f>
        <v/>
      </c>
      <c r="BH158" s="201"/>
      <c r="BI158" s="201"/>
      <c r="BJ158" s="201"/>
      <c r="BK158" s="201"/>
      <c r="BL158" s="201"/>
      <c r="BM158" s="202"/>
      <c r="BN158" s="42"/>
    </row>
    <row r="159" spans="1:66" ht="25.5" customHeight="1" x14ac:dyDescent="0.25">
      <c r="A159" s="200" t="str">
        <f>IF(OR(ISBLANK(Formulář!B114),Formulář!B114=0),"",Formulář!B114)</f>
        <v/>
      </c>
      <c r="B159" s="201"/>
      <c r="C159" s="201"/>
      <c r="D159" s="202"/>
      <c r="E159" s="200" t="str">
        <f>IF(OR(ISBLANK(Formulář!C114),Formulář!C114=0),"",Formulář!C114)</f>
        <v/>
      </c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2"/>
      <c r="X159" s="200" t="str">
        <f>IF(OR(ISBLANK(Formulář!F114),Formulář!F114=0),"",Formulář!F114)</f>
        <v/>
      </c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2"/>
      <c r="AK159" s="205" t="str">
        <f>IF(Formulář!I114="","",Formulář!I114)</f>
        <v/>
      </c>
      <c r="AL159" s="206"/>
      <c r="AM159" s="206"/>
      <c r="AN159" s="206"/>
      <c r="AO159" s="207"/>
      <c r="AP159" s="197" t="str">
        <f>IF(OR(ISBLANK(Formulář!L114),ISBLANK(Formulář!O114)),"",Formulář!AJ114)</f>
        <v/>
      </c>
      <c r="AQ159" s="198"/>
      <c r="AR159" s="198"/>
      <c r="AS159" s="198"/>
      <c r="AT159" s="199"/>
      <c r="AU159" s="197" t="str">
        <f>IF(OR(ISBLANK(Formulář!P114),ISBLANK(Formulář!S114)),"",Formulář!AK114)</f>
        <v/>
      </c>
      <c r="AV159" s="198"/>
      <c r="AW159" s="198"/>
      <c r="AX159" s="198"/>
      <c r="AY159" s="199"/>
      <c r="AZ159" s="200" t="str">
        <f>IF(ISBLANK(Formulář!T114),"",Formulář!T114)</f>
        <v/>
      </c>
      <c r="BA159" s="201"/>
      <c r="BB159" s="201"/>
      <c r="BC159" s="201"/>
      <c r="BD159" s="201"/>
      <c r="BE159" s="201"/>
      <c r="BF159" s="202"/>
      <c r="BG159" s="200" t="str">
        <f>Formulář!V114</f>
        <v/>
      </c>
      <c r="BH159" s="201"/>
      <c r="BI159" s="201"/>
      <c r="BJ159" s="201"/>
      <c r="BK159" s="201"/>
      <c r="BL159" s="201"/>
      <c r="BM159" s="202"/>
      <c r="BN159" s="42"/>
    </row>
    <row r="160" spans="1:66" ht="25.5" customHeight="1" x14ac:dyDescent="0.25">
      <c r="A160" s="200" t="str">
        <f>IF(OR(ISBLANK(Formulář!B115),Formulář!B115=0),"",Formulář!B115)</f>
        <v/>
      </c>
      <c r="B160" s="201"/>
      <c r="C160" s="201"/>
      <c r="D160" s="202"/>
      <c r="E160" s="200" t="str">
        <f>IF(OR(ISBLANK(Formulář!C115),Formulář!C115=0),"",Formulář!C115)</f>
        <v/>
      </c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2"/>
      <c r="X160" s="200" t="str">
        <f>IF(OR(ISBLANK(Formulář!F115),Formulář!F115=0),"",Formulář!F115)</f>
        <v/>
      </c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2"/>
      <c r="AK160" s="205" t="str">
        <f>IF(Formulář!I115="","",Formulář!I115)</f>
        <v/>
      </c>
      <c r="AL160" s="206"/>
      <c r="AM160" s="206"/>
      <c r="AN160" s="206"/>
      <c r="AO160" s="207"/>
      <c r="AP160" s="197" t="str">
        <f>IF(OR(ISBLANK(Formulář!L115),ISBLANK(Formulář!O115)),"",Formulář!AJ115)</f>
        <v/>
      </c>
      <c r="AQ160" s="198"/>
      <c r="AR160" s="198"/>
      <c r="AS160" s="198"/>
      <c r="AT160" s="199"/>
      <c r="AU160" s="197" t="str">
        <f>IF(OR(ISBLANK(Formulář!P115),ISBLANK(Formulář!S115)),"",Formulář!AK115)</f>
        <v/>
      </c>
      <c r="AV160" s="198"/>
      <c r="AW160" s="198"/>
      <c r="AX160" s="198"/>
      <c r="AY160" s="199"/>
      <c r="AZ160" s="200" t="str">
        <f>IF(ISBLANK(Formulář!T115),"",Formulář!T115)</f>
        <v/>
      </c>
      <c r="BA160" s="201"/>
      <c r="BB160" s="201"/>
      <c r="BC160" s="201"/>
      <c r="BD160" s="201"/>
      <c r="BE160" s="201"/>
      <c r="BF160" s="202"/>
      <c r="BG160" s="200" t="str">
        <f>Formulář!V115</f>
        <v/>
      </c>
      <c r="BH160" s="201"/>
      <c r="BI160" s="201"/>
      <c r="BJ160" s="201"/>
      <c r="BK160" s="201"/>
      <c r="BL160" s="201"/>
      <c r="BM160" s="202"/>
      <c r="BN160" s="42"/>
    </row>
    <row r="161" spans="1:66" ht="25.5" customHeight="1" x14ac:dyDescent="0.25">
      <c r="A161" s="200" t="str">
        <f>IF(OR(ISBLANK(Formulář!B116),Formulář!B116=0),"",Formulář!B116)</f>
        <v/>
      </c>
      <c r="B161" s="201"/>
      <c r="C161" s="201"/>
      <c r="D161" s="202"/>
      <c r="E161" s="200" t="str">
        <f>IF(OR(ISBLANK(Formulář!C116),Formulář!C116=0),"",Formulář!C116)</f>
        <v/>
      </c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2"/>
      <c r="X161" s="200" t="str">
        <f>IF(OR(ISBLANK(Formulář!F116),Formulář!F116=0),"",Formulář!F116)</f>
        <v/>
      </c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2"/>
      <c r="AK161" s="205" t="str">
        <f>IF(Formulář!I116="","",Formulář!I116)</f>
        <v/>
      </c>
      <c r="AL161" s="206"/>
      <c r="AM161" s="206"/>
      <c r="AN161" s="206"/>
      <c r="AO161" s="207"/>
      <c r="AP161" s="197" t="str">
        <f>IF(OR(ISBLANK(Formulář!L116),ISBLANK(Formulář!O116)),"",Formulář!AJ116)</f>
        <v/>
      </c>
      <c r="AQ161" s="198"/>
      <c r="AR161" s="198"/>
      <c r="AS161" s="198"/>
      <c r="AT161" s="199"/>
      <c r="AU161" s="197" t="str">
        <f>IF(OR(ISBLANK(Formulář!P116),ISBLANK(Formulář!S116)),"",Formulář!AK116)</f>
        <v/>
      </c>
      <c r="AV161" s="198"/>
      <c r="AW161" s="198"/>
      <c r="AX161" s="198"/>
      <c r="AY161" s="199"/>
      <c r="AZ161" s="200" t="str">
        <f>IF(ISBLANK(Formulář!T116),"",Formulář!T116)</f>
        <v/>
      </c>
      <c r="BA161" s="201"/>
      <c r="BB161" s="201"/>
      <c r="BC161" s="201"/>
      <c r="BD161" s="201"/>
      <c r="BE161" s="201"/>
      <c r="BF161" s="202"/>
      <c r="BG161" s="200" t="str">
        <f>Formulář!V116</f>
        <v/>
      </c>
      <c r="BH161" s="201"/>
      <c r="BI161" s="201"/>
      <c r="BJ161" s="201"/>
      <c r="BK161" s="201"/>
      <c r="BL161" s="201"/>
      <c r="BM161" s="202"/>
      <c r="BN161" s="42"/>
    </row>
    <row r="162" spans="1:66" ht="25.5" customHeight="1" x14ac:dyDescent="0.25">
      <c r="A162" s="200" t="str">
        <f>IF(OR(ISBLANK(Formulář!B117),Formulář!B117=0),"",Formulář!B117)</f>
        <v/>
      </c>
      <c r="B162" s="201"/>
      <c r="C162" s="201"/>
      <c r="D162" s="202"/>
      <c r="E162" s="200" t="str">
        <f>IF(OR(ISBLANK(Formulář!C117),Formulář!C117=0),"",Formulář!C117)</f>
        <v/>
      </c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2"/>
      <c r="X162" s="200" t="str">
        <f>IF(OR(ISBLANK(Formulář!F117),Formulář!F117=0),"",Formulář!F117)</f>
        <v/>
      </c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2"/>
      <c r="AK162" s="205" t="str">
        <f>IF(Formulář!I117="","",Formulář!I117)</f>
        <v/>
      </c>
      <c r="AL162" s="206"/>
      <c r="AM162" s="206"/>
      <c r="AN162" s="206"/>
      <c r="AO162" s="207"/>
      <c r="AP162" s="197" t="str">
        <f>IF(OR(ISBLANK(Formulář!L117),ISBLANK(Formulář!O117)),"",Formulář!AJ117)</f>
        <v/>
      </c>
      <c r="AQ162" s="198"/>
      <c r="AR162" s="198"/>
      <c r="AS162" s="198"/>
      <c r="AT162" s="199"/>
      <c r="AU162" s="197" t="str">
        <f>IF(OR(ISBLANK(Formulář!P117),ISBLANK(Formulář!S117)),"",Formulář!AK117)</f>
        <v/>
      </c>
      <c r="AV162" s="198"/>
      <c r="AW162" s="198"/>
      <c r="AX162" s="198"/>
      <c r="AY162" s="199"/>
      <c r="AZ162" s="200" t="str">
        <f>IF(ISBLANK(Formulář!T117),"",Formulář!T117)</f>
        <v/>
      </c>
      <c r="BA162" s="201"/>
      <c r="BB162" s="201"/>
      <c r="BC162" s="201"/>
      <c r="BD162" s="201"/>
      <c r="BE162" s="201"/>
      <c r="BF162" s="202"/>
      <c r="BG162" s="200" t="str">
        <f>Formulář!V117</f>
        <v/>
      </c>
      <c r="BH162" s="201"/>
      <c r="BI162" s="201"/>
      <c r="BJ162" s="201"/>
      <c r="BK162" s="201"/>
      <c r="BL162" s="201"/>
      <c r="BM162" s="202"/>
      <c r="BN162" s="42"/>
    </row>
    <row r="163" spans="1:66" ht="25.5" customHeight="1" x14ac:dyDescent="0.25">
      <c r="A163" s="200" t="str">
        <f>IF(OR(ISBLANK(Formulář!B118),Formulář!B118=0),"",Formulář!B118)</f>
        <v/>
      </c>
      <c r="B163" s="201"/>
      <c r="C163" s="201"/>
      <c r="D163" s="202"/>
      <c r="E163" s="200" t="str">
        <f>IF(OR(ISBLANK(Formulář!C118),Formulář!C118=0),"",Formulář!C118)</f>
        <v/>
      </c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2"/>
      <c r="X163" s="200" t="str">
        <f>IF(OR(ISBLANK(Formulář!F118),Formulář!F118=0),"",Formulář!F118)</f>
        <v/>
      </c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2"/>
      <c r="AK163" s="205" t="str">
        <f>IF(Formulář!I118="","",Formulář!I118)</f>
        <v/>
      </c>
      <c r="AL163" s="206"/>
      <c r="AM163" s="206"/>
      <c r="AN163" s="206"/>
      <c r="AO163" s="207"/>
      <c r="AP163" s="197" t="str">
        <f>IF(OR(ISBLANK(Formulář!L118),ISBLANK(Formulář!O118)),"",Formulář!AJ118)</f>
        <v/>
      </c>
      <c r="AQ163" s="198"/>
      <c r="AR163" s="198"/>
      <c r="AS163" s="198"/>
      <c r="AT163" s="199"/>
      <c r="AU163" s="197" t="str">
        <f>IF(OR(ISBLANK(Formulář!P118),ISBLANK(Formulář!S118)),"",Formulář!AK118)</f>
        <v/>
      </c>
      <c r="AV163" s="198"/>
      <c r="AW163" s="198"/>
      <c r="AX163" s="198"/>
      <c r="AY163" s="199"/>
      <c r="AZ163" s="200" t="str">
        <f>IF(ISBLANK(Formulář!T118),"",Formulář!T118)</f>
        <v/>
      </c>
      <c r="BA163" s="201"/>
      <c r="BB163" s="201"/>
      <c r="BC163" s="201"/>
      <c r="BD163" s="201"/>
      <c r="BE163" s="201"/>
      <c r="BF163" s="202"/>
      <c r="BG163" s="200" t="str">
        <f>Formulář!V118</f>
        <v/>
      </c>
      <c r="BH163" s="201"/>
      <c r="BI163" s="201"/>
      <c r="BJ163" s="201"/>
      <c r="BK163" s="201"/>
      <c r="BL163" s="201"/>
      <c r="BM163" s="202"/>
      <c r="BN163" s="42"/>
    </row>
    <row r="164" spans="1:66" ht="25.5" customHeight="1" x14ac:dyDescent="0.25">
      <c r="A164" s="200" t="str">
        <f>IF(OR(ISBLANK(Formulář!B119),Formulář!B119=0),"",Formulář!B119)</f>
        <v/>
      </c>
      <c r="B164" s="201"/>
      <c r="C164" s="201"/>
      <c r="D164" s="202"/>
      <c r="E164" s="200" t="str">
        <f>IF(OR(ISBLANK(Formulář!C119),Formulář!C119=0),"",Formulář!C119)</f>
        <v/>
      </c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2"/>
      <c r="X164" s="200" t="str">
        <f>IF(OR(ISBLANK(Formulář!F119),Formulář!F119=0),"",Formulář!F119)</f>
        <v/>
      </c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2"/>
      <c r="AK164" s="205" t="str">
        <f>IF(Formulář!I119="","",Formulář!I119)</f>
        <v/>
      </c>
      <c r="AL164" s="206"/>
      <c r="AM164" s="206"/>
      <c r="AN164" s="206"/>
      <c r="AO164" s="207"/>
      <c r="AP164" s="197" t="str">
        <f>IF(OR(ISBLANK(Formulář!L119),ISBLANK(Formulář!O119)),"",Formulář!AJ119)</f>
        <v/>
      </c>
      <c r="AQ164" s="198"/>
      <c r="AR164" s="198"/>
      <c r="AS164" s="198"/>
      <c r="AT164" s="199"/>
      <c r="AU164" s="197" t="str">
        <f>IF(OR(ISBLANK(Formulář!P119),ISBLANK(Formulář!S119)),"",Formulář!AK119)</f>
        <v/>
      </c>
      <c r="AV164" s="198"/>
      <c r="AW164" s="198"/>
      <c r="AX164" s="198"/>
      <c r="AY164" s="199"/>
      <c r="AZ164" s="200" t="str">
        <f>IF(ISBLANK(Formulář!T119),"",Formulář!T119)</f>
        <v/>
      </c>
      <c r="BA164" s="201"/>
      <c r="BB164" s="201"/>
      <c r="BC164" s="201"/>
      <c r="BD164" s="201"/>
      <c r="BE164" s="201"/>
      <c r="BF164" s="202"/>
      <c r="BG164" s="200" t="str">
        <f>Formulář!V119</f>
        <v/>
      </c>
      <c r="BH164" s="201"/>
      <c r="BI164" s="201"/>
      <c r="BJ164" s="201"/>
      <c r="BK164" s="201"/>
      <c r="BL164" s="201"/>
      <c r="BM164" s="202"/>
      <c r="BN164" s="42"/>
    </row>
    <row r="165" spans="1:66" ht="25.5" customHeight="1" x14ac:dyDescent="0.25">
      <c r="A165" s="200" t="str">
        <f>IF(OR(ISBLANK(Formulář!B120),Formulář!B120=0),"",Formulář!B120)</f>
        <v/>
      </c>
      <c r="B165" s="201"/>
      <c r="C165" s="201"/>
      <c r="D165" s="202"/>
      <c r="E165" s="200" t="str">
        <f>IF(OR(ISBLANK(Formulář!C120),Formulář!C120=0),"",Formulář!C120)</f>
        <v/>
      </c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2"/>
      <c r="X165" s="200" t="str">
        <f>IF(OR(ISBLANK(Formulář!F120),Formulář!F120=0),"",Formulář!F120)</f>
        <v/>
      </c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2"/>
      <c r="AK165" s="205" t="str">
        <f>IF(Formulář!I120="","",Formulář!I120)</f>
        <v/>
      </c>
      <c r="AL165" s="206"/>
      <c r="AM165" s="206"/>
      <c r="AN165" s="206"/>
      <c r="AO165" s="207"/>
      <c r="AP165" s="197" t="str">
        <f>IF(OR(ISBLANK(Formulář!L120),ISBLANK(Formulář!O120)),"",Formulář!AJ120)</f>
        <v/>
      </c>
      <c r="AQ165" s="198"/>
      <c r="AR165" s="198"/>
      <c r="AS165" s="198"/>
      <c r="AT165" s="199"/>
      <c r="AU165" s="197" t="str">
        <f>IF(OR(ISBLANK(Formulář!P120),ISBLANK(Formulář!S120)),"",Formulář!AK120)</f>
        <v/>
      </c>
      <c r="AV165" s="198"/>
      <c r="AW165" s="198"/>
      <c r="AX165" s="198"/>
      <c r="AY165" s="199"/>
      <c r="AZ165" s="200" t="str">
        <f>IF(ISBLANK(Formulář!T120),"",Formulář!T120)</f>
        <v/>
      </c>
      <c r="BA165" s="201"/>
      <c r="BB165" s="201"/>
      <c r="BC165" s="201"/>
      <c r="BD165" s="201"/>
      <c r="BE165" s="201"/>
      <c r="BF165" s="202"/>
      <c r="BG165" s="200" t="str">
        <f>Formulář!V120</f>
        <v/>
      </c>
      <c r="BH165" s="201"/>
      <c r="BI165" s="201"/>
      <c r="BJ165" s="201"/>
      <c r="BK165" s="201"/>
      <c r="BL165" s="201"/>
      <c r="BM165" s="202"/>
      <c r="BN165" s="42"/>
    </row>
    <row r="166" spans="1:66" ht="25.5" customHeight="1" x14ac:dyDescent="0.25">
      <c r="A166" s="200" t="str">
        <f>IF(OR(ISBLANK(Formulář!B121),Formulář!B121=0),"",Formulář!B121)</f>
        <v/>
      </c>
      <c r="B166" s="201"/>
      <c r="C166" s="201"/>
      <c r="D166" s="202"/>
      <c r="E166" s="200" t="str">
        <f>IF(OR(ISBLANK(Formulář!C121),Formulář!C121=0),"",Formulář!C121)</f>
        <v/>
      </c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2"/>
      <c r="X166" s="200" t="str">
        <f>IF(OR(ISBLANK(Formulář!F121),Formulář!F121=0),"",Formulář!F121)</f>
        <v/>
      </c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2"/>
      <c r="AK166" s="205" t="str">
        <f>IF(Formulář!I121="","",Formulář!I121)</f>
        <v/>
      </c>
      <c r="AL166" s="206"/>
      <c r="AM166" s="206"/>
      <c r="AN166" s="206"/>
      <c r="AO166" s="207"/>
      <c r="AP166" s="197" t="str">
        <f>IF(OR(ISBLANK(Formulář!L121),ISBLANK(Formulář!O121)),"",Formulář!AJ121)</f>
        <v/>
      </c>
      <c r="AQ166" s="198"/>
      <c r="AR166" s="198"/>
      <c r="AS166" s="198"/>
      <c r="AT166" s="199"/>
      <c r="AU166" s="197" t="str">
        <f>IF(OR(ISBLANK(Formulář!P121),ISBLANK(Formulář!S121)),"",Formulář!AK121)</f>
        <v/>
      </c>
      <c r="AV166" s="198"/>
      <c r="AW166" s="198"/>
      <c r="AX166" s="198"/>
      <c r="AY166" s="199"/>
      <c r="AZ166" s="200" t="str">
        <f>IF(ISBLANK(Formulář!T121),"",Formulář!T121)</f>
        <v/>
      </c>
      <c r="BA166" s="201"/>
      <c r="BB166" s="201"/>
      <c r="BC166" s="201"/>
      <c r="BD166" s="201"/>
      <c r="BE166" s="201"/>
      <c r="BF166" s="202"/>
      <c r="BG166" s="200" t="str">
        <f>Formulář!V121</f>
        <v/>
      </c>
      <c r="BH166" s="201"/>
      <c r="BI166" s="201"/>
      <c r="BJ166" s="201"/>
      <c r="BK166" s="201"/>
      <c r="BL166" s="201"/>
      <c r="BM166" s="202"/>
      <c r="BN166" s="42"/>
    </row>
    <row r="167" spans="1:66" ht="25.5" customHeight="1" x14ac:dyDescent="0.25">
      <c r="A167" s="200" t="str">
        <f>IF(OR(ISBLANK(Formulář!B122),Formulář!B122=0),"",Formulář!B122)</f>
        <v/>
      </c>
      <c r="B167" s="201"/>
      <c r="C167" s="201"/>
      <c r="D167" s="202"/>
      <c r="E167" s="200" t="str">
        <f>IF(OR(ISBLANK(Formulář!C122),Formulář!C122=0),"",Formulář!C122)</f>
        <v/>
      </c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2"/>
      <c r="X167" s="200" t="str">
        <f>IF(OR(ISBLANK(Formulář!F122),Formulář!F122=0),"",Formulář!F122)</f>
        <v/>
      </c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1"/>
      <c r="AJ167" s="202"/>
      <c r="AK167" s="205" t="str">
        <f>IF(Formulář!I122="","",Formulář!I122)</f>
        <v/>
      </c>
      <c r="AL167" s="206"/>
      <c r="AM167" s="206"/>
      <c r="AN167" s="206"/>
      <c r="AO167" s="207"/>
      <c r="AP167" s="197" t="str">
        <f>IF(OR(ISBLANK(Formulář!L122),ISBLANK(Formulář!O122)),"",Formulář!AJ122)</f>
        <v/>
      </c>
      <c r="AQ167" s="198"/>
      <c r="AR167" s="198"/>
      <c r="AS167" s="198"/>
      <c r="AT167" s="199"/>
      <c r="AU167" s="197" t="str">
        <f>IF(OR(ISBLANK(Formulář!P122),ISBLANK(Formulář!S122)),"",Formulář!AK122)</f>
        <v/>
      </c>
      <c r="AV167" s="198"/>
      <c r="AW167" s="198"/>
      <c r="AX167" s="198"/>
      <c r="AY167" s="199"/>
      <c r="AZ167" s="200" t="str">
        <f>IF(ISBLANK(Formulář!T122),"",Formulář!T122)</f>
        <v/>
      </c>
      <c r="BA167" s="201"/>
      <c r="BB167" s="201"/>
      <c r="BC167" s="201"/>
      <c r="BD167" s="201"/>
      <c r="BE167" s="201"/>
      <c r="BF167" s="202"/>
      <c r="BG167" s="200" t="str">
        <f>Formulář!V122</f>
        <v/>
      </c>
      <c r="BH167" s="201"/>
      <c r="BI167" s="201"/>
      <c r="BJ167" s="201"/>
      <c r="BK167" s="201"/>
      <c r="BL167" s="201"/>
      <c r="BM167" s="202"/>
      <c r="BN167" s="42"/>
    </row>
    <row r="168" spans="1:66" ht="25.5" customHeight="1" x14ac:dyDescent="0.25">
      <c r="A168" s="200" t="str">
        <f>IF(OR(ISBLANK(Formulář!B123),Formulář!B123=0),"",Formulář!B123)</f>
        <v/>
      </c>
      <c r="B168" s="201"/>
      <c r="C168" s="201"/>
      <c r="D168" s="202"/>
      <c r="E168" s="200" t="str">
        <f>IF(OR(ISBLANK(Formulář!C123),Formulář!C123=0),"",Formulář!C123)</f>
        <v/>
      </c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2"/>
      <c r="X168" s="200" t="str">
        <f>IF(OR(ISBLANK(Formulář!F123),Formulář!F123=0),"",Formulář!F123)</f>
        <v/>
      </c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2"/>
      <c r="AK168" s="205" t="str">
        <f>IF(Formulář!I123="","",Formulář!I123)</f>
        <v/>
      </c>
      <c r="AL168" s="206"/>
      <c r="AM168" s="206"/>
      <c r="AN168" s="206"/>
      <c r="AO168" s="207"/>
      <c r="AP168" s="197" t="str">
        <f>IF(OR(ISBLANK(Formulář!L123),ISBLANK(Formulář!O123)),"",Formulář!AJ123)</f>
        <v/>
      </c>
      <c r="AQ168" s="198"/>
      <c r="AR168" s="198"/>
      <c r="AS168" s="198"/>
      <c r="AT168" s="199"/>
      <c r="AU168" s="197" t="str">
        <f>IF(OR(ISBLANK(Formulář!P123),ISBLANK(Formulář!S123)),"",Formulář!AK123)</f>
        <v/>
      </c>
      <c r="AV168" s="198"/>
      <c r="AW168" s="198"/>
      <c r="AX168" s="198"/>
      <c r="AY168" s="199"/>
      <c r="AZ168" s="200" t="str">
        <f>IF(ISBLANK(Formulář!T123),"",Formulář!T123)</f>
        <v/>
      </c>
      <c r="BA168" s="201"/>
      <c r="BB168" s="201"/>
      <c r="BC168" s="201"/>
      <c r="BD168" s="201"/>
      <c r="BE168" s="201"/>
      <c r="BF168" s="202"/>
      <c r="BG168" s="200" t="str">
        <f>Formulář!V123</f>
        <v/>
      </c>
      <c r="BH168" s="201"/>
      <c r="BI168" s="201"/>
      <c r="BJ168" s="201"/>
      <c r="BK168" s="201"/>
      <c r="BL168" s="201"/>
      <c r="BM168" s="202"/>
      <c r="BN168" s="42"/>
    </row>
    <row r="169" spans="1:66" ht="25.5" customHeight="1" x14ac:dyDescent="0.25">
      <c r="A169" s="200" t="str">
        <f>IF(OR(ISBLANK(Formulář!B124),Formulář!B124=0),"",Formulář!B124)</f>
        <v/>
      </c>
      <c r="B169" s="201"/>
      <c r="C169" s="201"/>
      <c r="D169" s="202"/>
      <c r="E169" s="200" t="str">
        <f>IF(OR(ISBLANK(Formulář!C124),Formulář!C124=0),"",Formulář!C124)</f>
        <v/>
      </c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2"/>
      <c r="X169" s="200" t="str">
        <f>IF(OR(ISBLANK(Formulář!F124),Formulář!F124=0),"",Formulář!F124)</f>
        <v/>
      </c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2"/>
      <c r="AK169" s="205" t="str">
        <f>IF(Formulář!I124="","",Formulář!I124)</f>
        <v/>
      </c>
      <c r="AL169" s="206"/>
      <c r="AM169" s="206"/>
      <c r="AN169" s="206"/>
      <c r="AO169" s="207"/>
      <c r="AP169" s="197" t="str">
        <f>IF(OR(ISBLANK(Formulář!L124),ISBLANK(Formulář!O124)),"",Formulář!AJ124)</f>
        <v/>
      </c>
      <c r="AQ169" s="198"/>
      <c r="AR169" s="198"/>
      <c r="AS169" s="198"/>
      <c r="AT169" s="199"/>
      <c r="AU169" s="197" t="str">
        <f>IF(OR(ISBLANK(Formulář!P124),ISBLANK(Formulář!S124)),"",Formulář!AK124)</f>
        <v/>
      </c>
      <c r="AV169" s="198"/>
      <c r="AW169" s="198"/>
      <c r="AX169" s="198"/>
      <c r="AY169" s="199"/>
      <c r="AZ169" s="200" t="str">
        <f>IF(ISBLANK(Formulář!T124),"",Formulář!T124)</f>
        <v/>
      </c>
      <c r="BA169" s="201"/>
      <c r="BB169" s="201"/>
      <c r="BC169" s="201"/>
      <c r="BD169" s="201"/>
      <c r="BE169" s="201"/>
      <c r="BF169" s="202"/>
      <c r="BG169" s="200" t="str">
        <f>Formulář!V124</f>
        <v/>
      </c>
      <c r="BH169" s="201"/>
      <c r="BI169" s="201"/>
      <c r="BJ169" s="201"/>
      <c r="BK169" s="201"/>
      <c r="BL169" s="201"/>
      <c r="BM169" s="202"/>
      <c r="BN169" s="42"/>
    </row>
    <row r="170" spans="1:66" ht="25.5" customHeight="1" x14ac:dyDescent="0.25">
      <c r="A170" s="200" t="str">
        <f>IF(OR(ISBLANK(Formulář!B125),Formulář!B125=0),"",Formulář!B125)</f>
        <v/>
      </c>
      <c r="B170" s="201"/>
      <c r="C170" s="201"/>
      <c r="D170" s="202"/>
      <c r="E170" s="200" t="str">
        <f>IF(OR(ISBLANK(Formulář!C125),Formulář!C125=0),"",Formulář!C125)</f>
        <v/>
      </c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2"/>
      <c r="X170" s="200" t="str">
        <f>IF(OR(ISBLANK(Formulář!F125),Formulář!F125=0),"",Formulář!F125)</f>
        <v/>
      </c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2"/>
      <c r="AK170" s="205" t="str">
        <f>IF(Formulář!I125="","",Formulář!I125)</f>
        <v/>
      </c>
      <c r="AL170" s="206"/>
      <c r="AM170" s="206"/>
      <c r="AN170" s="206"/>
      <c r="AO170" s="207"/>
      <c r="AP170" s="197" t="str">
        <f>IF(OR(ISBLANK(Formulář!L125),ISBLANK(Formulář!O125)),"",Formulář!AJ125)</f>
        <v/>
      </c>
      <c r="AQ170" s="198"/>
      <c r="AR170" s="198"/>
      <c r="AS170" s="198"/>
      <c r="AT170" s="199"/>
      <c r="AU170" s="197" t="str">
        <f>IF(OR(ISBLANK(Formulář!P125),ISBLANK(Formulář!S125)),"",Formulář!AK125)</f>
        <v/>
      </c>
      <c r="AV170" s="198"/>
      <c r="AW170" s="198"/>
      <c r="AX170" s="198"/>
      <c r="AY170" s="199"/>
      <c r="AZ170" s="200" t="str">
        <f>IF(ISBLANK(Formulář!T125),"",Formulář!T125)</f>
        <v/>
      </c>
      <c r="BA170" s="201"/>
      <c r="BB170" s="201"/>
      <c r="BC170" s="201"/>
      <c r="BD170" s="201"/>
      <c r="BE170" s="201"/>
      <c r="BF170" s="202"/>
      <c r="BG170" s="200" t="str">
        <f>Formulář!V125</f>
        <v/>
      </c>
      <c r="BH170" s="201"/>
      <c r="BI170" s="201"/>
      <c r="BJ170" s="201"/>
      <c r="BK170" s="201"/>
      <c r="BL170" s="201"/>
      <c r="BM170" s="202"/>
      <c r="BN170" s="42"/>
    </row>
    <row r="171" spans="1:66" ht="25.5" customHeight="1" x14ac:dyDescent="0.25">
      <c r="A171" s="200" t="str">
        <f>IF(OR(ISBLANK(Formulář!B126),Formulář!B126=0),"",Formulář!B126)</f>
        <v/>
      </c>
      <c r="B171" s="201"/>
      <c r="C171" s="201"/>
      <c r="D171" s="202"/>
      <c r="E171" s="200" t="str">
        <f>IF(OR(ISBLANK(Formulář!C126),Formulář!C126=0),"",Formulář!C126)</f>
        <v/>
      </c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2"/>
      <c r="X171" s="219" t="str">
        <f>IF(OR(ISBLANK(Formulář!F126),Formulář!F126=0),"",Formulář!F126)</f>
        <v/>
      </c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  <c r="AJ171" s="221"/>
      <c r="AK171" s="205" t="str">
        <f>IF(Formulář!I126="","",Formulář!I126)</f>
        <v/>
      </c>
      <c r="AL171" s="206"/>
      <c r="AM171" s="206"/>
      <c r="AN171" s="206"/>
      <c r="AO171" s="207"/>
      <c r="AP171" s="197" t="str">
        <f>IF(OR(ISBLANK(Formulář!L126),ISBLANK(Formulář!O126)),"",Formulář!AJ126)</f>
        <v/>
      </c>
      <c r="AQ171" s="198"/>
      <c r="AR171" s="198"/>
      <c r="AS171" s="198"/>
      <c r="AT171" s="199"/>
      <c r="AU171" s="197" t="str">
        <f>IF(OR(ISBLANK(Formulář!P126),ISBLANK(Formulář!S126)),"",Formulář!AK126)</f>
        <v/>
      </c>
      <c r="AV171" s="198"/>
      <c r="AW171" s="198"/>
      <c r="AX171" s="198"/>
      <c r="AY171" s="199"/>
      <c r="AZ171" s="200" t="str">
        <f>IF(ISBLANK(Formulář!T126),"",Formulář!T126)</f>
        <v/>
      </c>
      <c r="BA171" s="201"/>
      <c r="BB171" s="201"/>
      <c r="BC171" s="201"/>
      <c r="BD171" s="201"/>
      <c r="BE171" s="201"/>
      <c r="BF171" s="202"/>
      <c r="BG171" s="200" t="str">
        <f>Formulář!V126</f>
        <v/>
      </c>
      <c r="BH171" s="201"/>
      <c r="BI171" s="201"/>
      <c r="BJ171" s="201"/>
      <c r="BK171" s="201"/>
      <c r="BL171" s="201"/>
      <c r="BM171" s="202"/>
      <c r="BN171" s="42"/>
    </row>
    <row r="172" spans="1:66" ht="25.5" customHeight="1" x14ac:dyDescent="0.35">
      <c r="A172" s="215" t="s">
        <v>80</v>
      </c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1">
        <f>SUM(BG70:BN171)</f>
        <v>0</v>
      </c>
      <c r="BA172" s="211"/>
      <c r="BB172" s="211"/>
      <c r="BC172" s="211"/>
      <c r="BD172" s="211"/>
      <c r="BE172" s="211"/>
      <c r="BF172" s="211"/>
      <c r="BG172" s="211"/>
      <c r="BH172" s="211"/>
      <c r="BI172" s="211"/>
      <c r="BJ172" s="211"/>
      <c r="BK172" s="211"/>
      <c r="BL172" s="211"/>
      <c r="BM172" s="212"/>
      <c r="BN172" s="79"/>
    </row>
    <row r="173" spans="1:66" ht="25.5" customHeight="1" x14ac:dyDescent="0.35">
      <c r="A173" s="217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218"/>
      <c r="AG173" s="218"/>
      <c r="AH173" s="218"/>
      <c r="AI173" s="218"/>
      <c r="AJ173" s="218"/>
      <c r="AK173" s="218"/>
      <c r="AL173" s="218"/>
      <c r="AM173" s="218"/>
      <c r="AN173" s="218"/>
      <c r="AO173" s="218"/>
      <c r="AP173" s="218"/>
      <c r="AQ173" s="218"/>
      <c r="AR173" s="218"/>
      <c r="AS173" s="218"/>
      <c r="AT173" s="218"/>
      <c r="AU173" s="218"/>
      <c r="AV173" s="218"/>
      <c r="AW173" s="218"/>
      <c r="AX173" s="218"/>
      <c r="AY173" s="218"/>
      <c r="AZ173" s="213"/>
      <c r="BA173" s="213"/>
      <c r="BB173" s="213"/>
      <c r="BC173" s="213"/>
      <c r="BD173" s="213"/>
      <c r="BE173" s="213"/>
      <c r="BF173" s="213"/>
      <c r="BG173" s="213"/>
      <c r="BH173" s="213"/>
      <c r="BI173" s="213"/>
      <c r="BJ173" s="213"/>
      <c r="BK173" s="213"/>
      <c r="BL173" s="213"/>
      <c r="BM173" s="214"/>
      <c r="BN173" s="79"/>
    </row>
    <row r="174" spans="1:66" ht="25.5" customHeight="1" x14ac:dyDescent="0.35">
      <c r="A174" s="46"/>
      <c r="B174" s="46"/>
      <c r="C174" s="46"/>
      <c r="D174" s="46"/>
      <c r="E174" s="46"/>
      <c r="F174" s="46"/>
      <c r="G174" s="46"/>
      <c r="H174" s="46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208" t="s">
        <v>81</v>
      </c>
      <c r="BH174" s="209"/>
      <c r="BI174" s="209"/>
      <c r="BJ174" s="209"/>
      <c r="BK174" s="209"/>
      <c r="BL174" s="209"/>
      <c r="BM174" s="210"/>
      <c r="BN174" s="79"/>
    </row>
    <row r="175" spans="1:66" ht="25.5" customHeight="1" x14ac:dyDescent="0.35"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79"/>
      <c r="BJ175" s="79"/>
      <c r="BK175" s="79"/>
      <c r="BL175" s="79"/>
      <c r="BM175" s="79"/>
      <c r="BN175" s="79"/>
    </row>
    <row r="176" spans="1:66" ht="25.5" customHeight="1" x14ac:dyDescent="0.35"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</row>
    <row r="177" spans="10:66" ht="25.5" customHeight="1" x14ac:dyDescent="0.35"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</row>
    <row r="178" spans="10:66" ht="25.5" customHeight="1" x14ac:dyDescent="0.35"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</row>
    <row r="179" spans="10:66" ht="25.5" customHeight="1" x14ac:dyDescent="0.25"/>
    <row r="180" spans="10:66" ht="25.5" customHeight="1" x14ac:dyDescent="0.25"/>
    <row r="181" spans="10:66" ht="25.5" customHeight="1" x14ac:dyDescent="0.25"/>
    <row r="182" spans="10:66" ht="25.5" customHeight="1" x14ac:dyDescent="0.25"/>
    <row r="183" spans="10:66" ht="25.5" customHeight="1" x14ac:dyDescent="0.35"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</row>
    <row r="184" spans="10:66" ht="25.5" customHeight="1" x14ac:dyDescent="0.35"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</row>
    <row r="185" spans="10:66" ht="25.5" customHeight="1" x14ac:dyDescent="0.35"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</row>
    <row r="186" spans="10:66" ht="25.5" customHeight="1" x14ac:dyDescent="0.35"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</row>
    <row r="187" spans="10:66" ht="25.5" customHeight="1" x14ac:dyDescent="0.35"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</row>
    <row r="188" spans="10:66" ht="25.5" customHeight="1" x14ac:dyDescent="0.35"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</row>
    <row r="189" spans="10:66" ht="25.5" customHeight="1" x14ac:dyDescent="0.35"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79"/>
    </row>
    <row r="190" spans="10:66" ht="25.5" customHeight="1" x14ac:dyDescent="0.35"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</row>
    <row r="191" spans="10:66" ht="25.5" customHeight="1" x14ac:dyDescent="0.35"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79"/>
    </row>
    <row r="192" spans="10:66" ht="25.5" customHeight="1" x14ac:dyDescent="0.35"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</row>
    <row r="193" spans="1:66" ht="25.5" customHeight="1" x14ac:dyDescent="0.35"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</row>
    <row r="194" spans="1:66" ht="25.5" customHeight="1" x14ac:dyDescent="0.35"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</row>
    <row r="195" spans="1:66" ht="25.5" customHeight="1" x14ac:dyDescent="0.35"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</row>
    <row r="196" spans="1:66" ht="25.5" customHeight="1" x14ac:dyDescent="0.35"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</row>
    <row r="197" spans="1:66" ht="25.5" customHeight="1" x14ac:dyDescent="0.35"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</row>
    <row r="198" spans="1:66" ht="25.5" customHeight="1" x14ac:dyDescent="0.35"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</row>
    <row r="199" spans="1:66" ht="25.5" customHeight="1" x14ac:dyDescent="0.35"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</row>
    <row r="200" spans="1:66" ht="25.5" customHeight="1" x14ac:dyDescent="0.35"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</row>
    <row r="201" spans="1:66" ht="25.5" customHeight="1" x14ac:dyDescent="0.35"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</row>
    <row r="202" spans="1:66" ht="25.5" customHeight="1" x14ac:dyDescent="0.35"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</row>
    <row r="203" spans="1:66" ht="25.5" customHeight="1" x14ac:dyDescent="0.35"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</row>
    <row r="204" spans="1:66" ht="25.5" customHeight="1" x14ac:dyDescent="0.35"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</row>
    <row r="205" spans="1:66" ht="21" x14ac:dyDescent="0.35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</row>
    <row r="206" spans="1:66" ht="21" x14ac:dyDescent="0.35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</row>
    <row r="207" spans="1:66" ht="21" x14ac:dyDescent="0.3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</row>
    <row r="208" spans="1:66" ht="21" x14ac:dyDescent="0.3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</row>
    <row r="209" spans="1:66" ht="21" x14ac:dyDescent="0.3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</row>
    <row r="210" spans="1:66" ht="21" x14ac:dyDescent="0.3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</row>
    <row r="211" spans="1:66" ht="21" x14ac:dyDescent="0.3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</row>
    <row r="212" spans="1:66" ht="21" x14ac:dyDescent="0.3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</row>
    <row r="213" spans="1:66" ht="21" x14ac:dyDescent="0.35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</row>
    <row r="214" spans="1:66" ht="21" x14ac:dyDescent="0.35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</row>
    <row r="215" spans="1:66" ht="21" x14ac:dyDescent="0.35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</row>
    <row r="216" spans="1:66" ht="21" x14ac:dyDescent="0.35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</row>
    <row r="217" spans="1:66" ht="21" x14ac:dyDescent="0.35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</row>
  </sheetData>
  <sheetProtection algorithmName="SHA-512" hashValue="HANFFLbLAKfdFoQ3dF1s0QsBVCs02NWsHLgTgtpTTYLwkQTRj+mdH8OxiQ/VGj71XG1zKA8UznTBBIXoLskBcA==" saltValue="nEK8OfVBwU8jxGX7svyrtw==" spinCount="100000" sheet="1" selectLockedCells="1"/>
  <mergeCells count="858">
    <mergeCell ref="Q9:BM10"/>
    <mergeCell ref="A17:P18"/>
    <mergeCell ref="Q17:BM18"/>
    <mergeCell ref="A9:P10"/>
    <mergeCell ref="A37:M37"/>
    <mergeCell ref="A21:P24"/>
    <mergeCell ref="A25:P25"/>
    <mergeCell ref="A34:BM35"/>
    <mergeCell ref="A28:P28"/>
    <mergeCell ref="A29:P32"/>
    <mergeCell ref="A33:P33"/>
    <mergeCell ref="A20:BM20"/>
    <mergeCell ref="A26:P27"/>
    <mergeCell ref="A15:P15"/>
    <mergeCell ref="Q15:BM15"/>
    <mergeCell ref="A16:P16"/>
    <mergeCell ref="Q16:BM16"/>
    <mergeCell ref="Q33:BM33"/>
    <mergeCell ref="Q29:BM32"/>
    <mergeCell ref="Q28:BM28"/>
    <mergeCell ref="Q26:BM27"/>
    <mergeCell ref="Q25:BM25"/>
    <mergeCell ref="Q21:BM24"/>
    <mergeCell ref="A71:D71"/>
    <mergeCell ref="A72:D72"/>
    <mergeCell ref="AK70:AO70"/>
    <mergeCell ref="X70:AJ70"/>
    <mergeCell ref="E70:W70"/>
    <mergeCell ref="A66:F66"/>
    <mergeCell ref="G66:BM66"/>
    <mergeCell ref="BG68:BM69"/>
    <mergeCell ref="AZ68:BF69"/>
    <mergeCell ref="AU68:AY69"/>
    <mergeCell ref="AP68:AT69"/>
    <mergeCell ref="AK68:AO69"/>
    <mergeCell ref="X68:AJ69"/>
    <mergeCell ref="E68:W69"/>
    <mergeCell ref="A68:D69"/>
    <mergeCell ref="BG70:BM70"/>
    <mergeCell ref="AZ70:BF70"/>
    <mergeCell ref="A70:D70"/>
    <mergeCell ref="AZ71:BF71"/>
    <mergeCell ref="BG71:BM71"/>
    <mergeCell ref="E72:W72"/>
    <mergeCell ref="X72:AJ72"/>
    <mergeCell ref="AK72:AO72"/>
    <mergeCell ref="AP72:AT72"/>
    <mergeCell ref="A73:D73"/>
    <mergeCell ref="A74:D74"/>
    <mergeCell ref="A3:BM3"/>
    <mergeCell ref="A4:BM4"/>
    <mergeCell ref="AM5:AQ5"/>
    <mergeCell ref="AR5:BM5"/>
    <mergeCell ref="A7:P7"/>
    <mergeCell ref="AM6:AQ6"/>
    <mergeCell ref="AR6:BM6"/>
    <mergeCell ref="A8:P8"/>
    <mergeCell ref="Q8:BM8"/>
    <mergeCell ref="A12:BM12"/>
    <mergeCell ref="A13:P14"/>
    <mergeCell ref="Q13:AL14"/>
    <mergeCell ref="AM13:AQ13"/>
    <mergeCell ref="AR13:BM13"/>
    <mergeCell ref="AM14:AQ14"/>
    <mergeCell ref="AR14:BM14"/>
    <mergeCell ref="A58:BM60"/>
    <mergeCell ref="A5:P6"/>
    <mergeCell ref="Q5:AL6"/>
    <mergeCell ref="Q7:BM7"/>
    <mergeCell ref="AU70:AY70"/>
    <mergeCell ref="AP70:AT70"/>
    <mergeCell ref="A80:D80"/>
    <mergeCell ref="A81:D81"/>
    <mergeCell ref="A83:D83"/>
    <mergeCell ref="A82:D82"/>
    <mergeCell ref="A84:D84"/>
    <mergeCell ref="A75:D75"/>
    <mergeCell ref="A76:D76"/>
    <mergeCell ref="A77:D77"/>
    <mergeCell ref="A78:D78"/>
    <mergeCell ref="A79:D79"/>
    <mergeCell ref="A85:D85"/>
    <mergeCell ref="A87:D87"/>
    <mergeCell ref="A171:D171"/>
    <mergeCell ref="A86:D86"/>
    <mergeCell ref="A170:D170"/>
    <mergeCell ref="A90:D90"/>
    <mergeCell ref="A91:D91"/>
    <mergeCell ref="A93:D93"/>
    <mergeCell ref="A95:D95"/>
    <mergeCell ref="A97:D97"/>
    <mergeCell ref="A99:D99"/>
    <mergeCell ref="A120:D120"/>
    <mergeCell ref="A118:D118"/>
    <mergeCell ref="AU72:AY72"/>
    <mergeCell ref="AZ72:BF72"/>
    <mergeCell ref="BG72:BM72"/>
    <mergeCell ref="AP71:AT71"/>
    <mergeCell ref="AU71:AY71"/>
    <mergeCell ref="E71:W71"/>
    <mergeCell ref="X71:AJ71"/>
    <mergeCell ref="AK71:AO71"/>
    <mergeCell ref="AZ73:BF73"/>
    <mergeCell ref="BG73:BM73"/>
    <mergeCell ref="E74:W74"/>
    <mergeCell ref="X74:AJ74"/>
    <mergeCell ref="AK74:AO74"/>
    <mergeCell ref="AP74:AT74"/>
    <mergeCell ref="AU74:AY74"/>
    <mergeCell ref="AZ74:BF74"/>
    <mergeCell ref="BG74:BM74"/>
    <mergeCell ref="E73:W73"/>
    <mergeCell ref="X73:AJ73"/>
    <mergeCell ref="AK73:AO73"/>
    <mergeCell ref="AP73:AT73"/>
    <mergeCell ref="AU73:AY73"/>
    <mergeCell ref="AZ75:BF75"/>
    <mergeCell ref="BG75:BM75"/>
    <mergeCell ref="E76:W76"/>
    <mergeCell ref="X76:AJ76"/>
    <mergeCell ref="AK76:AO76"/>
    <mergeCell ref="AP76:AT76"/>
    <mergeCell ref="AU76:AY76"/>
    <mergeCell ref="AZ76:BF76"/>
    <mergeCell ref="BG76:BM76"/>
    <mergeCell ref="E75:W75"/>
    <mergeCell ref="X75:AJ75"/>
    <mergeCell ref="AK75:AO75"/>
    <mergeCell ref="AP75:AT75"/>
    <mergeCell ref="AU75:AY75"/>
    <mergeCell ref="AZ77:BF77"/>
    <mergeCell ref="BG77:BM77"/>
    <mergeCell ref="E78:W78"/>
    <mergeCell ref="X78:AJ78"/>
    <mergeCell ref="AK78:AO78"/>
    <mergeCell ref="AP78:AT78"/>
    <mergeCell ref="AU78:AY78"/>
    <mergeCell ref="AZ78:BF78"/>
    <mergeCell ref="BG78:BM78"/>
    <mergeCell ref="E77:W77"/>
    <mergeCell ref="X77:AJ77"/>
    <mergeCell ref="AK77:AO77"/>
    <mergeCell ref="AP77:AT77"/>
    <mergeCell ref="AU77:AY77"/>
    <mergeCell ref="AZ79:BF79"/>
    <mergeCell ref="BG79:BM79"/>
    <mergeCell ref="E80:W80"/>
    <mergeCell ref="X80:AJ80"/>
    <mergeCell ref="AK80:AO80"/>
    <mergeCell ref="AP80:AT80"/>
    <mergeCell ref="AU80:AY80"/>
    <mergeCell ref="AZ80:BF80"/>
    <mergeCell ref="BG80:BM80"/>
    <mergeCell ref="E79:W79"/>
    <mergeCell ref="X79:AJ79"/>
    <mergeCell ref="AK79:AO79"/>
    <mergeCell ref="AP79:AT79"/>
    <mergeCell ref="AU79:AY79"/>
    <mergeCell ref="AZ81:BF81"/>
    <mergeCell ref="BG81:BM81"/>
    <mergeCell ref="E82:W82"/>
    <mergeCell ref="X82:AJ82"/>
    <mergeCell ref="AK82:AO82"/>
    <mergeCell ref="AP82:AT82"/>
    <mergeCell ref="AU82:AY82"/>
    <mergeCell ref="AZ82:BF82"/>
    <mergeCell ref="BG82:BM82"/>
    <mergeCell ref="E81:W81"/>
    <mergeCell ref="X81:AJ81"/>
    <mergeCell ref="AK81:AO81"/>
    <mergeCell ref="AP81:AT81"/>
    <mergeCell ref="AU81:AY81"/>
    <mergeCell ref="AZ83:BF83"/>
    <mergeCell ref="BG83:BM83"/>
    <mergeCell ref="E84:W84"/>
    <mergeCell ref="X84:AJ84"/>
    <mergeCell ref="AK84:AO84"/>
    <mergeCell ref="AP84:AT84"/>
    <mergeCell ref="AU84:AY84"/>
    <mergeCell ref="AZ84:BF84"/>
    <mergeCell ref="BG84:BM84"/>
    <mergeCell ref="E83:W83"/>
    <mergeCell ref="X83:AJ83"/>
    <mergeCell ref="AK83:AO83"/>
    <mergeCell ref="AP83:AT83"/>
    <mergeCell ref="AU83:AY83"/>
    <mergeCell ref="AZ85:BF85"/>
    <mergeCell ref="BG85:BM85"/>
    <mergeCell ref="E86:W86"/>
    <mergeCell ref="X86:AJ86"/>
    <mergeCell ref="AK86:AO86"/>
    <mergeCell ref="AP86:AT86"/>
    <mergeCell ref="AU86:AY86"/>
    <mergeCell ref="AZ86:BF86"/>
    <mergeCell ref="BG86:BM86"/>
    <mergeCell ref="E85:W85"/>
    <mergeCell ref="X85:AJ85"/>
    <mergeCell ref="AK85:AO85"/>
    <mergeCell ref="AP85:AT85"/>
    <mergeCell ref="AU85:AY85"/>
    <mergeCell ref="AK171:AO171"/>
    <mergeCell ref="AP171:AT171"/>
    <mergeCell ref="AU171:AY171"/>
    <mergeCell ref="AZ87:BF87"/>
    <mergeCell ref="BG87:BM87"/>
    <mergeCell ref="E170:W170"/>
    <mergeCell ref="X170:AJ170"/>
    <mergeCell ref="AK170:AO170"/>
    <mergeCell ref="AP170:AT170"/>
    <mergeCell ref="AU170:AY170"/>
    <mergeCell ref="AZ170:BF170"/>
    <mergeCell ref="BG170:BM170"/>
    <mergeCell ref="AP89:AT89"/>
    <mergeCell ref="AU89:AY89"/>
    <mergeCell ref="AZ89:BF89"/>
    <mergeCell ref="BG89:BM89"/>
    <mergeCell ref="E90:W90"/>
    <mergeCell ref="X90:AJ90"/>
    <mergeCell ref="E87:W87"/>
    <mergeCell ref="X87:AJ87"/>
    <mergeCell ref="AK87:AO87"/>
    <mergeCell ref="AP87:AT87"/>
    <mergeCell ref="AU87:AY87"/>
    <mergeCell ref="AK90:AO90"/>
    <mergeCell ref="AP90:AT90"/>
    <mergeCell ref="AU90:AY90"/>
    <mergeCell ref="AZ90:BF90"/>
    <mergeCell ref="BG90:BM90"/>
    <mergeCell ref="BG174:BM174"/>
    <mergeCell ref="AZ172:BM173"/>
    <mergeCell ref="A172:AY173"/>
    <mergeCell ref="A88:D88"/>
    <mergeCell ref="E88:W88"/>
    <mergeCell ref="X88:AJ88"/>
    <mergeCell ref="AK88:AO88"/>
    <mergeCell ref="AP88:AT88"/>
    <mergeCell ref="AU88:AY88"/>
    <mergeCell ref="AZ88:BF88"/>
    <mergeCell ref="BG88:BM88"/>
    <mergeCell ref="A89:D89"/>
    <mergeCell ref="E89:W89"/>
    <mergeCell ref="X89:AJ89"/>
    <mergeCell ref="AK89:AO89"/>
    <mergeCell ref="AZ171:BF171"/>
    <mergeCell ref="BG171:BM171"/>
    <mergeCell ref="E171:W171"/>
    <mergeCell ref="X171:AJ171"/>
    <mergeCell ref="AZ91:BF91"/>
    <mergeCell ref="BG91:BM91"/>
    <mergeCell ref="A92:D92"/>
    <mergeCell ref="E92:W92"/>
    <mergeCell ref="X92:AJ92"/>
    <mergeCell ref="AK92:AO92"/>
    <mergeCell ref="AP92:AT92"/>
    <mergeCell ref="AU92:AY92"/>
    <mergeCell ref="AZ92:BF92"/>
    <mergeCell ref="BG92:BM92"/>
    <mergeCell ref="E91:W91"/>
    <mergeCell ref="X91:AJ91"/>
    <mergeCell ref="AK91:AO91"/>
    <mergeCell ref="AP91:AT91"/>
    <mergeCell ref="AU91:AY91"/>
    <mergeCell ref="AZ93:BF93"/>
    <mergeCell ref="BG93:BM93"/>
    <mergeCell ref="A94:D94"/>
    <mergeCell ref="E94:W94"/>
    <mergeCell ref="X94:AJ94"/>
    <mergeCell ref="AK94:AO94"/>
    <mergeCell ref="AP94:AT94"/>
    <mergeCell ref="AU94:AY94"/>
    <mergeCell ref="AZ94:BF94"/>
    <mergeCell ref="BG94:BM94"/>
    <mergeCell ref="E93:W93"/>
    <mergeCell ref="X93:AJ93"/>
    <mergeCell ref="AK93:AO93"/>
    <mergeCell ref="AP93:AT93"/>
    <mergeCell ref="AU93:AY93"/>
    <mergeCell ref="AZ95:BF95"/>
    <mergeCell ref="BG95:BM95"/>
    <mergeCell ref="A96:D96"/>
    <mergeCell ref="E96:W96"/>
    <mergeCell ref="X96:AJ96"/>
    <mergeCell ref="AK96:AO96"/>
    <mergeCell ref="AP96:AT96"/>
    <mergeCell ref="AU96:AY96"/>
    <mergeCell ref="AZ96:BF96"/>
    <mergeCell ref="BG96:BM96"/>
    <mergeCell ref="E95:W95"/>
    <mergeCell ref="X95:AJ95"/>
    <mergeCell ref="AK95:AO95"/>
    <mergeCell ref="AP95:AT95"/>
    <mergeCell ref="AU95:AY95"/>
    <mergeCell ref="AZ97:BF97"/>
    <mergeCell ref="BG97:BM97"/>
    <mergeCell ref="A98:D98"/>
    <mergeCell ref="E98:W98"/>
    <mergeCell ref="X98:AJ98"/>
    <mergeCell ref="AK98:AO98"/>
    <mergeCell ref="AP98:AT98"/>
    <mergeCell ref="AU98:AY98"/>
    <mergeCell ref="AZ98:BF98"/>
    <mergeCell ref="BG98:BM98"/>
    <mergeCell ref="E97:W97"/>
    <mergeCell ref="X97:AJ97"/>
    <mergeCell ref="AK97:AO97"/>
    <mergeCell ref="AP97:AT97"/>
    <mergeCell ref="AU97:AY97"/>
    <mergeCell ref="AZ99:BF99"/>
    <mergeCell ref="BG99:BM99"/>
    <mergeCell ref="A100:D100"/>
    <mergeCell ref="E100:W100"/>
    <mergeCell ref="X100:AJ100"/>
    <mergeCell ref="AK100:AO100"/>
    <mergeCell ref="AP100:AT100"/>
    <mergeCell ref="AU100:AY100"/>
    <mergeCell ref="AZ100:BF100"/>
    <mergeCell ref="BG100:BM100"/>
    <mergeCell ref="E99:W99"/>
    <mergeCell ref="X99:AJ99"/>
    <mergeCell ref="AK99:AO99"/>
    <mergeCell ref="AP99:AT99"/>
    <mergeCell ref="AU99:AY99"/>
    <mergeCell ref="AU101:AY101"/>
    <mergeCell ref="AZ101:BF101"/>
    <mergeCell ref="BG101:BM101"/>
    <mergeCell ref="A102:D102"/>
    <mergeCell ref="E102:W102"/>
    <mergeCell ref="X102:AJ102"/>
    <mergeCell ref="AK102:AO102"/>
    <mergeCell ref="AP102:AT102"/>
    <mergeCell ref="AU102:AY102"/>
    <mergeCell ref="AZ102:BF102"/>
    <mergeCell ref="BG102:BM102"/>
    <mergeCell ref="A101:D101"/>
    <mergeCell ref="E101:W101"/>
    <mergeCell ref="X101:AJ101"/>
    <mergeCell ref="AK101:AO101"/>
    <mergeCell ref="AP101:AT101"/>
    <mergeCell ref="AU103:AY103"/>
    <mergeCell ref="AZ103:BF103"/>
    <mergeCell ref="BG103:BM103"/>
    <mergeCell ref="A104:D104"/>
    <mergeCell ref="E104:W104"/>
    <mergeCell ref="X104:AJ104"/>
    <mergeCell ref="AK104:AO104"/>
    <mergeCell ref="AP104:AT104"/>
    <mergeCell ref="AU104:AY104"/>
    <mergeCell ref="AZ104:BF104"/>
    <mergeCell ref="BG104:BM104"/>
    <mergeCell ref="A103:D103"/>
    <mergeCell ref="E103:W103"/>
    <mergeCell ref="X103:AJ103"/>
    <mergeCell ref="AK103:AO103"/>
    <mergeCell ref="AP103:AT103"/>
    <mergeCell ref="AU105:AY105"/>
    <mergeCell ref="AZ105:BF105"/>
    <mergeCell ref="BG105:BM105"/>
    <mergeCell ref="A106:D106"/>
    <mergeCell ref="E106:W106"/>
    <mergeCell ref="X106:AJ106"/>
    <mergeCell ref="AK106:AO106"/>
    <mergeCell ref="AP106:AT106"/>
    <mergeCell ref="AU106:AY106"/>
    <mergeCell ref="AZ106:BF106"/>
    <mergeCell ref="BG106:BM106"/>
    <mergeCell ref="A105:D105"/>
    <mergeCell ref="E105:W105"/>
    <mergeCell ref="X105:AJ105"/>
    <mergeCell ref="AK105:AO105"/>
    <mergeCell ref="AP105:AT105"/>
    <mergeCell ref="AU107:AY107"/>
    <mergeCell ref="AZ107:BF107"/>
    <mergeCell ref="BG107:BM107"/>
    <mergeCell ref="A108:D108"/>
    <mergeCell ref="E108:W108"/>
    <mergeCell ref="X108:AJ108"/>
    <mergeCell ref="AK108:AO108"/>
    <mergeCell ref="AP108:AT108"/>
    <mergeCell ref="AU108:AY108"/>
    <mergeCell ref="AZ108:BF108"/>
    <mergeCell ref="BG108:BM108"/>
    <mergeCell ref="A107:D107"/>
    <mergeCell ref="E107:W107"/>
    <mergeCell ref="X107:AJ107"/>
    <mergeCell ref="AK107:AO107"/>
    <mergeCell ref="AP107:AT107"/>
    <mergeCell ref="AU109:AY109"/>
    <mergeCell ref="AZ109:BF109"/>
    <mergeCell ref="BG109:BM109"/>
    <mergeCell ref="A110:D110"/>
    <mergeCell ref="E110:W110"/>
    <mergeCell ref="X110:AJ110"/>
    <mergeCell ref="AK110:AO110"/>
    <mergeCell ref="AP110:AT110"/>
    <mergeCell ref="AU110:AY110"/>
    <mergeCell ref="AZ110:BF110"/>
    <mergeCell ref="BG110:BM110"/>
    <mergeCell ref="A109:D109"/>
    <mergeCell ref="E109:W109"/>
    <mergeCell ref="X109:AJ109"/>
    <mergeCell ref="AK109:AO109"/>
    <mergeCell ref="AP109:AT109"/>
    <mergeCell ref="AU111:AY111"/>
    <mergeCell ref="AZ111:BF111"/>
    <mergeCell ref="BG111:BM111"/>
    <mergeCell ref="A112:D112"/>
    <mergeCell ref="E112:W112"/>
    <mergeCell ref="X112:AJ112"/>
    <mergeCell ref="AK112:AO112"/>
    <mergeCell ref="AP112:AT112"/>
    <mergeCell ref="AU112:AY112"/>
    <mergeCell ref="AZ112:BF112"/>
    <mergeCell ref="BG112:BM112"/>
    <mergeCell ref="A111:D111"/>
    <mergeCell ref="E111:W111"/>
    <mergeCell ref="X111:AJ111"/>
    <mergeCell ref="AK111:AO111"/>
    <mergeCell ref="AP111:AT111"/>
    <mergeCell ref="AU113:AY113"/>
    <mergeCell ref="AZ113:BF113"/>
    <mergeCell ref="BG113:BM113"/>
    <mergeCell ref="A114:D114"/>
    <mergeCell ref="E114:W114"/>
    <mergeCell ref="X114:AJ114"/>
    <mergeCell ref="AK114:AO114"/>
    <mergeCell ref="AP114:AT114"/>
    <mergeCell ref="AU114:AY114"/>
    <mergeCell ref="AZ114:BF114"/>
    <mergeCell ref="BG114:BM114"/>
    <mergeCell ref="A113:D113"/>
    <mergeCell ref="E113:W113"/>
    <mergeCell ref="X113:AJ113"/>
    <mergeCell ref="AK113:AO113"/>
    <mergeCell ref="AP113:AT113"/>
    <mergeCell ref="AU115:AY115"/>
    <mergeCell ref="AZ115:BF115"/>
    <mergeCell ref="BG115:BM115"/>
    <mergeCell ref="A116:D116"/>
    <mergeCell ref="E116:W116"/>
    <mergeCell ref="X116:AJ116"/>
    <mergeCell ref="AK116:AO116"/>
    <mergeCell ref="AP116:AT116"/>
    <mergeCell ref="AU116:AY116"/>
    <mergeCell ref="AZ116:BF116"/>
    <mergeCell ref="BG116:BM116"/>
    <mergeCell ref="A115:D115"/>
    <mergeCell ref="E115:W115"/>
    <mergeCell ref="X115:AJ115"/>
    <mergeCell ref="AK115:AO115"/>
    <mergeCell ref="AP115:AT115"/>
    <mergeCell ref="AU117:AY117"/>
    <mergeCell ref="AZ117:BF117"/>
    <mergeCell ref="BG117:BM117"/>
    <mergeCell ref="A117:D117"/>
    <mergeCell ref="E117:W117"/>
    <mergeCell ref="X117:AJ117"/>
    <mergeCell ref="AK117:AO117"/>
    <mergeCell ref="AP117:AT117"/>
    <mergeCell ref="AU119:AY119"/>
    <mergeCell ref="AZ119:BF119"/>
    <mergeCell ref="BG119:BM119"/>
    <mergeCell ref="BG118:BM118"/>
    <mergeCell ref="AZ118:BF118"/>
    <mergeCell ref="AU118:AY118"/>
    <mergeCell ref="AP118:AT118"/>
    <mergeCell ref="AK118:AO118"/>
    <mergeCell ref="X118:AJ118"/>
    <mergeCell ref="E118:W118"/>
    <mergeCell ref="E120:W120"/>
    <mergeCell ref="X120:AJ120"/>
    <mergeCell ref="AK120:AO120"/>
    <mergeCell ref="AP120:AT120"/>
    <mergeCell ref="AU120:AY120"/>
    <mergeCell ref="AZ120:BF120"/>
    <mergeCell ref="BG120:BM120"/>
    <mergeCell ref="A119:D119"/>
    <mergeCell ref="E119:W119"/>
    <mergeCell ref="X119:AJ119"/>
    <mergeCell ref="AK119:AO119"/>
    <mergeCell ref="AP119:AT119"/>
    <mergeCell ref="AU121:AY121"/>
    <mergeCell ref="AZ121:BF121"/>
    <mergeCell ref="BG121:BM121"/>
    <mergeCell ref="A124:D124"/>
    <mergeCell ref="E124:W124"/>
    <mergeCell ref="X124:AJ124"/>
    <mergeCell ref="AK124:AO124"/>
    <mergeCell ref="AP124:AT124"/>
    <mergeCell ref="AU124:AY124"/>
    <mergeCell ref="AZ124:BF124"/>
    <mergeCell ref="BG124:BM124"/>
    <mergeCell ref="A121:D121"/>
    <mergeCell ref="E121:W121"/>
    <mergeCell ref="X121:AJ121"/>
    <mergeCell ref="AK121:AO121"/>
    <mergeCell ref="AP121:AT121"/>
    <mergeCell ref="AU125:AY125"/>
    <mergeCell ref="AZ125:BF125"/>
    <mergeCell ref="BG125:BM125"/>
    <mergeCell ref="A126:D126"/>
    <mergeCell ref="E126:W126"/>
    <mergeCell ref="X126:AJ126"/>
    <mergeCell ref="AK126:AO126"/>
    <mergeCell ref="AP126:AT126"/>
    <mergeCell ref="AU126:AY126"/>
    <mergeCell ref="AZ126:BF126"/>
    <mergeCell ref="BG126:BM126"/>
    <mergeCell ref="A125:D125"/>
    <mergeCell ref="E125:W125"/>
    <mergeCell ref="X125:AJ125"/>
    <mergeCell ref="AK125:AO125"/>
    <mergeCell ref="AP125:AT125"/>
    <mergeCell ref="AU127:AY127"/>
    <mergeCell ref="AZ127:BF127"/>
    <mergeCell ref="BG127:BM127"/>
    <mergeCell ref="A128:D128"/>
    <mergeCell ref="E128:W128"/>
    <mergeCell ref="X128:AJ128"/>
    <mergeCell ref="AK128:AO128"/>
    <mergeCell ref="AP128:AT128"/>
    <mergeCell ref="AU128:AY128"/>
    <mergeCell ref="AZ128:BF128"/>
    <mergeCell ref="BG128:BM128"/>
    <mergeCell ref="A127:D127"/>
    <mergeCell ref="E127:W127"/>
    <mergeCell ref="X127:AJ127"/>
    <mergeCell ref="AK127:AO127"/>
    <mergeCell ref="AP127:AT127"/>
    <mergeCell ref="AU129:AY129"/>
    <mergeCell ref="AZ129:BF129"/>
    <mergeCell ref="BG129:BM129"/>
    <mergeCell ref="A130:D130"/>
    <mergeCell ref="E130:W130"/>
    <mergeCell ref="X130:AJ130"/>
    <mergeCell ref="AK130:AO130"/>
    <mergeCell ref="AP130:AT130"/>
    <mergeCell ref="AU130:AY130"/>
    <mergeCell ref="AZ130:BF130"/>
    <mergeCell ref="BG130:BM130"/>
    <mergeCell ref="A129:D129"/>
    <mergeCell ref="E129:W129"/>
    <mergeCell ref="X129:AJ129"/>
    <mergeCell ref="AK129:AO129"/>
    <mergeCell ref="AP129:AT129"/>
    <mergeCell ref="AU131:AY131"/>
    <mergeCell ref="AZ131:BF131"/>
    <mergeCell ref="BG131:BM131"/>
    <mergeCell ref="A132:D132"/>
    <mergeCell ref="E132:W132"/>
    <mergeCell ref="X132:AJ132"/>
    <mergeCell ref="AK132:AO132"/>
    <mergeCell ref="AP132:AT132"/>
    <mergeCell ref="AU132:AY132"/>
    <mergeCell ref="AZ132:BF132"/>
    <mergeCell ref="BG132:BM132"/>
    <mergeCell ref="A131:D131"/>
    <mergeCell ref="E131:W131"/>
    <mergeCell ref="X131:AJ131"/>
    <mergeCell ref="AK131:AO131"/>
    <mergeCell ref="AP131:AT131"/>
    <mergeCell ref="AU133:AY133"/>
    <mergeCell ref="AZ133:BF133"/>
    <mergeCell ref="BG133:BM133"/>
    <mergeCell ref="A134:D134"/>
    <mergeCell ref="E134:W134"/>
    <mergeCell ref="X134:AJ134"/>
    <mergeCell ref="AK134:AO134"/>
    <mergeCell ref="AP134:AT134"/>
    <mergeCell ref="AU134:AY134"/>
    <mergeCell ref="AZ134:BF134"/>
    <mergeCell ref="BG134:BM134"/>
    <mergeCell ref="A133:D133"/>
    <mergeCell ref="E133:W133"/>
    <mergeCell ref="X133:AJ133"/>
    <mergeCell ref="AK133:AO133"/>
    <mergeCell ref="AP133:AT133"/>
    <mergeCell ref="AU135:AY135"/>
    <mergeCell ref="AZ135:BF135"/>
    <mergeCell ref="BG135:BM135"/>
    <mergeCell ref="A136:D136"/>
    <mergeCell ref="E136:W136"/>
    <mergeCell ref="X136:AJ136"/>
    <mergeCell ref="AK136:AO136"/>
    <mergeCell ref="AP136:AT136"/>
    <mergeCell ref="AU136:AY136"/>
    <mergeCell ref="AZ136:BF136"/>
    <mergeCell ref="BG136:BM136"/>
    <mergeCell ref="A135:D135"/>
    <mergeCell ref="E135:W135"/>
    <mergeCell ref="X135:AJ135"/>
    <mergeCell ref="AK135:AO135"/>
    <mergeCell ref="AP135:AT135"/>
    <mergeCell ref="AU137:AY137"/>
    <mergeCell ref="AZ137:BF137"/>
    <mergeCell ref="BG137:BM137"/>
    <mergeCell ref="A138:D138"/>
    <mergeCell ref="E138:W138"/>
    <mergeCell ref="X138:AJ138"/>
    <mergeCell ref="AK138:AO138"/>
    <mergeCell ref="AP138:AT138"/>
    <mergeCell ref="AU138:AY138"/>
    <mergeCell ref="AZ138:BF138"/>
    <mergeCell ref="BG138:BM138"/>
    <mergeCell ref="A137:D137"/>
    <mergeCell ref="E137:W137"/>
    <mergeCell ref="X137:AJ137"/>
    <mergeCell ref="AK137:AO137"/>
    <mergeCell ref="AP137:AT137"/>
    <mergeCell ref="AU139:AY139"/>
    <mergeCell ref="AZ139:BF139"/>
    <mergeCell ref="BG139:BM139"/>
    <mergeCell ref="A140:D140"/>
    <mergeCell ref="E140:W140"/>
    <mergeCell ref="X140:AJ140"/>
    <mergeCell ref="AK140:AO140"/>
    <mergeCell ref="AP140:AT140"/>
    <mergeCell ref="AU140:AY140"/>
    <mergeCell ref="AZ140:BF140"/>
    <mergeCell ref="BG140:BM140"/>
    <mergeCell ref="A139:D139"/>
    <mergeCell ref="E139:W139"/>
    <mergeCell ref="X139:AJ139"/>
    <mergeCell ref="AK139:AO139"/>
    <mergeCell ref="AP139:AT139"/>
    <mergeCell ref="AU141:AY141"/>
    <mergeCell ref="AZ141:BF141"/>
    <mergeCell ref="BG141:BM141"/>
    <mergeCell ref="A142:D142"/>
    <mergeCell ref="E142:W142"/>
    <mergeCell ref="X142:AJ142"/>
    <mergeCell ref="AK142:AO142"/>
    <mergeCell ref="AP142:AT142"/>
    <mergeCell ref="AU142:AY142"/>
    <mergeCell ref="AZ142:BF142"/>
    <mergeCell ref="BG142:BM142"/>
    <mergeCell ref="A141:D141"/>
    <mergeCell ref="E141:W141"/>
    <mergeCell ref="X141:AJ141"/>
    <mergeCell ref="AK141:AO141"/>
    <mergeCell ref="AP141:AT141"/>
    <mergeCell ref="AU143:AY143"/>
    <mergeCell ref="AZ143:BF143"/>
    <mergeCell ref="BG143:BM143"/>
    <mergeCell ref="A144:D144"/>
    <mergeCell ref="E144:W144"/>
    <mergeCell ref="X144:AJ144"/>
    <mergeCell ref="AK144:AO144"/>
    <mergeCell ref="AP144:AT144"/>
    <mergeCell ref="AU144:AY144"/>
    <mergeCell ref="AZ144:BF144"/>
    <mergeCell ref="BG144:BM144"/>
    <mergeCell ref="A143:D143"/>
    <mergeCell ref="E143:W143"/>
    <mergeCell ref="X143:AJ143"/>
    <mergeCell ref="AK143:AO143"/>
    <mergeCell ref="AP143:AT143"/>
    <mergeCell ref="AU145:AY145"/>
    <mergeCell ref="AZ145:BF145"/>
    <mergeCell ref="BG145:BM145"/>
    <mergeCell ref="A146:D146"/>
    <mergeCell ref="E146:W146"/>
    <mergeCell ref="X146:AJ146"/>
    <mergeCell ref="AK146:AO146"/>
    <mergeCell ref="AP146:AT146"/>
    <mergeCell ref="AU146:AY146"/>
    <mergeCell ref="AZ146:BF146"/>
    <mergeCell ref="BG146:BM146"/>
    <mergeCell ref="A145:D145"/>
    <mergeCell ref="E145:W145"/>
    <mergeCell ref="X145:AJ145"/>
    <mergeCell ref="AK145:AO145"/>
    <mergeCell ref="AP145:AT145"/>
    <mergeCell ref="AU147:AY147"/>
    <mergeCell ref="AZ147:BF147"/>
    <mergeCell ref="BG147:BM147"/>
    <mergeCell ref="A148:D148"/>
    <mergeCell ref="E148:W148"/>
    <mergeCell ref="X148:AJ148"/>
    <mergeCell ref="AK148:AO148"/>
    <mergeCell ref="AP148:AT148"/>
    <mergeCell ref="AU148:AY148"/>
    <mergeCell ref="AZ148:BF148"/>
    <mergeCell ref="BG148:BM148"/>
    <mergeCell ref="A147:D147"/>
    <mergeCell ref="E147:W147"/>
    <mergeCell ref="X147:AJ147"/>
    <mergeCell ref="AK147:AO147"/>
    <mergeCell ref="AP147:AT147"/>
    <mergeCell ref="AU149:AY149"/>
    <mergeCell ref="AZ149:BF149"/>
    <mergeCell ref="BG149:BM149"/>
    <mergeCell ref="A150:D150"/>
    <mergeCell ref="E150:W150"/>
    <mergeCell ref="X150:AJ150"/>
    <mergeCell ref="AK150:AO150"/>
    <mergeCell ref="AP150:AT150"/>
    <mergeCell ref="AU150:AY150"/>
    <mergeCell ref="AZ150:BF150"/>
    <mergeCell ref="BG150:BM150"/>
    <mergeCell ref="A149:D149"/>
    <mergeCell ref="E149:W149"/>
    <mergeCell ref="X149:AJ149"/>
    <mergeCell ref="AK149:AO149"/>
    <mergeCell ref="AP149:AT149"/>
    <mergeCell ref="AU151:AY151"/>
    <mergeCell ref="AZ151:BF151"/>
    <mergeCell ref="BG151:BM151"/>
    <mergeCell ref="A152:D152"/>
    <mergeCell ref="E152:W152"/>
    <mergeCell ref="X152:AJ152"/>
    <mergeCell ref="AK152:AO152"/>
    <mergeCell ref="AP152:AT152"/>
    <mergeCell ref="AU152:AY152"/>
    <mergeCell ref="AZ152:BF152"/>
    <mergeCell ref="BG152:BM152"/>
    <mergeCell ref="A151:D151"/>
    <mergeCell ref="E151:W151"/>
    <mergeCell ref="X151:AJ151"/>
    <mergeCell ref="AK151:AO151"/>
    <mergeCell ref="AP151:AT151"/>
    <mergeCell ref="AU153:AY153"/>
    <mergeCell ref="AZ153:BF153"/>
    <mergeCell ref="BG153:BM153"/>
    <mergeCell ref="A154:D154"/>
    <mergeCell ref="E154:W154"/>
    <mergeCell ref="X154:AJ154"/>
    <mergeCell ref="AK154:AO154"/>
    <mergeCell ref="AP154:AT154"/>
    <mergeCell ref="AU154:AY154"/>
    <mergeCell ref="AZ154:BF154"/>
    <mergeCell ref="BG154:BM154"/>
    <mergeCell ref="A153:D153"/>
    <mergeCell ref="E153:W153"/>
    <mergeCell ref="X153:AJ153"/>
    <mergeCell ref="AK153:AO153"/>
    <mergeCell ref="AP153:AT153"/>
    <mergeCell ref="AU155:AY155"/>
    <mergeCell ref="AZ155:BF155"/>
    <mergeCell ref="BG155:BM155"/>
    <mergeCell ref="A156:D156"/>
    <mergeCell ref="E156:W156"/>
    <mergeCell ref="X156:AJ156"/>
    <mergeCell ref="AK156:AO156"/>
    <mergeCell ref="AP156:AT156"/>
    <mergeCell ref="AU156:AY156"/>
    <mergeCell ref="AZ156:BF156"/>
    <mergeCell ref="BG156:BM156"/>
    <mergeCell ref="A155:D155"/>
    <mergeCell ref="E155:W155"/>
    <mergeCell ref="X155:AJ155"/>
    <mergeCell ref="AK155:AO155"/>
    <mergeCell ref="AP155:AT155"/>
    <mergeCell ref="AU157:AY157"/>
    <mergeCell ref="AZ157:BF157"/>
    <mergeCell ref="BG157:BM157"/>
    <mergeCell ref="A158:D158"/>
    <mergeCell ref="E158:W158"/>
    <mergeCell ref="X158:AJ158"/>
    <mergeCell ref="AK158:AO158"/>
    <mergeCell ref="AP158:AT158"/>
    <mergeCell ref="AU158:AY158"/>
    <mergeCell ref="AZ158:BF158"/>
    <mergeCell ref="BG158:BM158"/>
    <mergeCell ref="A157:D157"/>
    <mergeCell ref="E157:W157"/>
    <mergeCell ref="X157:AJ157"/>
    <mergeCell ref="AK157:AO157"/>
    <mergeCell ref="AP157:AT157"/>
    <mergeCell ref="AU159:AY159"/>
    <mergeCell ref="AZ159:BF159"/>
    <mergeCell ref="BG159:BM159"/>
    <mergeCell ref="A160:D160"/>
    <mergeCell ref="E160:W160"/>
    <mergeCell ref="X160:AJ160"/>
    <mergeCell ref="AK160:AO160"/>
    <mergeCell ref="AP160:AT160"/>
    <mergeCell ref="AU160:AY160"/>
    <mergeCell ref="AZ160:BF160"/>
    <mergeCell ref="BG160:BM160"/>
    <mergeCell ref="A159:D159"/>
    <mergeCell ref="E159:W159"/>
    <mergeCell ref="X159:AJ159"/>
    <mergeCell ref="AK159:AO159"/>
    <mergeCell ref="AP159:AT159"/>
    <mergeCell ref="AU161:AY161"/>
    <mergeCell ref="AZ161:BF161"/>
    <mergeCell ref="BG161:BM161"/>
    <mergeCell ref="A162:D162"/>
    <mergeCell ref="E162:W162"/>
    <mergeCell ref="X162:AJ162"/>
    <mergeCell ref="AK162:AO162"/>
    <mergeCell ref="AP162:AT162"/>
    <mergeCell ref="AU162:AY162"/>
    <mergeCell ref="AZ162:BF162"/>
    <mergeCell ref="BG162:BM162"/>
    <mergeCell ref="A161:D161"/>
    <mergeCell ref="E161:W161"/>
    <mergeCell ref="X161:AJ161"/>
    <mergeCell ref="AK161:AO161"/>
    <mergeCell ref="AP161:AT161"/>
    <mergeCell ref="AU163:AY163"/>
    <mergeCell ref="AZ163:BF163"/>
    <mergeCell ref="BG163:BM163"/>
    <mergeCell ref="A164:D164"/>
    <mergeCell ref="E164:W164"/>
    <mergeCell ref="X164:AJ164"/>
    <mergeCell ref="AK164:AO164"/>
    <mergeCell ref="AP164:AT164"/>
    <mergeCell ref="AU164:AY164"/>
    <mergeCell ref="AZ164:BF164"/>
    <mergeCell ref="BG164:BM164"/>
    <mergeCell ref="A163:D163"/>
    <mergeCell ref="E163:W163"/>
    <mergeCell ref="X163:AJ163"/>
    <mergeCell ref="AK163:AO163"/>
    <mergeCell ref="AP163:AT163"/>
    <mergeCell ref="AK167:AO167"/>
    <mergeCell ref="AP167:AT167"/>
    <mergeCell ref="AU165:AY165"/>
    <mergeCell ref="AZ165:BF165"/>
    <mergeCell ref="BG165:BM165"/>
    <mergeCell ref="A166:D166"/>
    <mergeCell ref="E166:W166"/>
    <mergeCell ref="X166:AJ166"/>
    <mergeCell ref="AK166:AO166"/>
    <mergeCell ref="AP166:AT166"/>
    <mergeCell ref="AU166:AY166"/>
    <mergeCell ref="AZ166:BF166"/>
    <mergeCell ref="BG166:BM166"/>
    <mergeCell ref="A165:D165"/>
    <mergeCell ref="E165:W165"/>
    <mergeCell ref="X165:AJ165"/>
    <mergeCell ref="AK165:AO165"/>
    <mergeCell ref="AP165:AT165"/>
    <mergeCell ref="AU169:AY169"/>
    <mergeCell ref="AZ169:BF169"/>
    <mergeCell ref="BG169:BM169"/>
    <mergeCell ref="A63:BM63"/>
    <mergeCell ref="A64:BN64"/>
    <mergeCell ref="A169:D169"/>
    <mergeCell ref="E169:W169"/>
    <mergeCell ref="X169:AJ169"/>
    <mergeCell ref="AK169:AO169"/>
    <mergeCell ref="AP169:AT169"/>
    <mergeCell ref="AU167:AY167"/>
    <mergeCell ref="AZ167:BF167"/>
    <mergeCell ref="BG167:BM167"/>
    <mergeCell ref="A168:D168"/>
    <mergeCell ref="E168:W168"/>
    <mergeCell ref="X168:AJ168"/>
    <mergeCell ref="AK168:AO168"/>
    <mergeCell ref="AP168:AT168"/>
    <mergeCell ref="AU168:AY168"/>
    <mergeCell ref="AZ168:BF168"/>
    <mergeCell ref="BG168:BM168"/>
    <mergeCell ref="A167:D167"/>
    <mergeCell ref="E167:W167"/>
    <mergeCell ref="X167:AJ167"/>
  </mergeCells>
  <printOptions horizontalCentered="1"/>
  <pageMargins left="0.19685039370078741" right="0.19685039370078741" top="0.74803149606299213" bottom="0.74803149606299213" header="0.55118110236220474" footer="0.31496062992125984"/>
  <pageSetup paperSize="9" scale="46" fitToHeight="3" orientation="portrait" r:id="rId1"/>
  <rowBreaks count="2" manualBreakCount="2">
    <brk id="60" max="65" man="1"/>
    <brk id="121" max="6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AR197"/>
  <sheetViews>
    <sheetView topLeftCell="AF1" zoomScaleNormal="100" workbookViewId="0">
      <selection activeCell="AH4" sqref="AH4"/>
    </sheetView>
  </sheetViews>
  <sheetFormatPr defaultRowHeight="15" x14ac:dyDescent="0.25"/>
  <cols>
    <col min="1" max="1" width="33" customWidth="1"/>
    <col min="2" max="2" width="25.7109375" bestFit="1" customWidth="1"/>
    <col min="5" max="5" width="2.85546875" customWidth="1"/>
    <col min="6" max="6" width="14.7109375" bestFit="1" customWidth="1"/>
    <col min="7" max="10" width="3" bestFit="1" customWidth="1"/>
    <col min="11" max="11" width="10.140625" bestFit="1" customWidth="1"/>
    <col min="12" max="12" width="9.42578125" bestFit="1" customWidth="1"/>
    <col min="13" max="13" width="2.85546875" customWidth="1"/>
    <col min="14" max="14" width="4.42578125" bestFit="1" customWidth="1"/>
    <col min="15" max="15" width="2.85546875" customWidth="1"/>
    <col min="18" max="24" width="3.7109375" customWidth="1"/>
    <col min="25" max="25" width="5" bestFit="1" customWidth="1"/>
    <col min="26" max="31" width="5.7109375" customWidth="1"/>
    <col min="32" max="32" width="222.85546875" bestFit="1" customWidth="1"/>
    <col min="34" max="34" width="17.5703125" bestFit="1" customWidth="1"/>
    <col min="35" max="37" width="17.5703125" customWidth="1"/>
    <col min="38" max="38" width="20.28515625" bestFit="1" customWidth="1"/>
    <col min="39" max="39" width="25.7109375" bestFit="1" customWidth="1"/>
    <col min="40" max="40" width="17.42578125" bestFit="1" customWidth="1"/>
    <col min="41" max="41" width="16.42578125" bestFit="1" customWidth="1"/>
    <col min="42" max="42" width="13.7109375" bestFit="1" customWidth="1"/>
    <col min="43" max="43" width="20.5703125" bestFit="1" customWidth="1"/>
    <col min="44" max="44" width="16.85546875" bestFit="1" customWidth="1"/>
  </cols>
  <sheetData>
    <row r="1" spans="1:44" ht="15" customHeight="1" thickBot="1" x14ac:dyDescent="0.3">
      <c r="A1" s="310" t="s">
        <v>31</v>
      </c>
      <c r="B1" s="311"/>
      <c r="C1" s="311" t="s">
        <v>32</v>
      </c>
      <c r="D1" s="312"/>
      <c r="F1" s="310" t="s">
        <v>47</v>
      </c>
      <c r="G1" s="311"/>
      <c r="H1" s="311"/>
      <c r="I1" s="311"/>
      <c r="J1" s="311"/>
      <c r="K1" s="311"/>
      <c r="L1" s="312"/>
      <c r="M1" s="19"/>
      <c r="N1" s="13" t="s">
        <v>51</v>
      </c>
      <c r="O1" s="19"/>
      <c r="P1" s="17" t="s">
        <v>37</v>
      </c>
      <c r="Q1" s="15"/>
      <c r="R1" s="15"/>
      <c r="S1" s="15"/>
      <c r="T1" s="15"/>
      <c r="U1" s="15"/>
      <c r="V1" s="15"/>
      <c r="W1" s="15"/>
      <c r="X1" s="15"/>
      <c r="Y1" s="15"/>
      <c r="Z1" s="15">
        <v>1</v>
      </c>
      <c r="AA1" s="15">
        <v>2</v>
      </c>
      <c r="AB1" s="15">
        <v>4</v>
      </c>
      <c r="AC1" s="15">
        <v>8</v>
      </c>
      <c r="AD1" s="15">
        <v>16</v>
      </c>
      <c r="AE1" s="15">
        <v>32</v>
      </c>
      <c r="AF1" s="16">
        <v>64</v>
      </c>
      <c r="AH1" s="310" t="s">
        <v>185</v>
      </c>
      <c r="AI1" s="312"/>
      <c r="AJ1" s="141"/>
      <c r="AK1" s="310" t="s">
        <v>31</v>
      </c>
      <c r="AL1" s="311"/>
      <c r="AM1" s="311"/>
      <c r="AN1" s="311"/>
      <c r="AO1" s="311"/>
      <c r="AP1" s="311"/>
      <c r="AQ1" s="311"/>
      <c r="AR1" s="312"/>
    </row>
    <row r="2" spans="1:44" ht="15" customHeight="1" x14ac:dyDescent="0.25">
      <c r="A2" s="10" t="s">
        <v>0</v>
      </c>
      <c r="B2" s="11" t="s">
        <v>1</v>
      </c>
      <c r="C2" s="11" t="s">
        <v>33</v>
      </c>
      <c r="D2" s="12" t="s">
        <v>34</v>
      </c>
      <c r="F2" s="5"/>
      <c r="G2">
        <v>31</v>
      </c>
      <c r="H2">
        <v>30</v>
      </c>
      <c r="I2">
        <v>29</v>
      </c>
      <c r="J2">
        <v>28</v>
      </c>
      <c r="K2" s="18">
        <f ca="1">TODAY()</f>
        <v>45470</v>
      </c>
      <c r="L2" s="6" t="s">
        <v>46</v>
      </c>
      <c r="N2" s="20">
        <v>0</v>
      </c>
      <c r="P2" s="5"/>
      <c r="Z2" t="s">
        <v>38</v>
      </c>
      <c r="AA2" t="s">
        <v>66</v>
      </c>
      <c r="AB2" t="s">
        <v>52</v>
      </c>
      <c r="AC2" t="s">
        <v>39</v>
      </c>
      <c r="AD2" t="s">
        <v>40</v>
      </c>
      <c r="AE2" t="s">
        <v>67</v>
      </c>
      <c r="AF2" s="6" t="s">
        <v>41</v>
      </c>
      <c r="AH2" s="10" t="s">
        <v>186</v>
      </c>
      <c r="AI2" s="12" t="s">
        <v>187</v>
      </c>
      <c r="AJ2" s="141"/>
      <c r="AK2" s="142" t="s">
        <v>0</v>
      </c>
      <c r="AL2" s="145" t="s">
        <v>35</v>
      </c>
      <c r="AM2" s="145" t="s">
        <v>2</v>
      </c>
      <c r="AN2" s="145" t="s">
        <v>5</v>
      </c>
      <c r="AO2" s="145" t="s">
        <v>3</v>
      </c>
      <c r="AP2" s="145" t="s">
        <v>4</v>
      </c>
      <c r="AQ2" s="145" t="s">
        <v>6</v>
      </c>
      <c r="AR2" s="146" t="s">
        <v>177</v>
      </c>
    </row>
    <row r="3" spans="1:44" ht="15" customHeight="1" thickBot="1" x14ac:dyDescent="0.3">
      <c r="A3" s="5" t="s">
        <v>35</v>
      </c>
      <c r="B3" t="s">
        <v>35</v>
      </c>
      <c r="D3" s="6"/>
      <c r="F3" s="120">
        <v>1</v>
      </c>
      <c r="G3" s="22">
        <v>1</v>
      </c>
      <c r="H3" s="22">
        <v>1</v>
      </c>
      <c r="I3" s="22">
        <v>1</v>
      </c>
      <c r="J3" s="22">
        <v>1</v>
      </c>
      <c r="K3">
        <f ca="1">YEAR(K2)</f>
        <v>2024</v>
      </c>
      <c r="L3" s="6">
        <f ca="1">IF(MOD(K3,4)=0,K3,"")</f>
        <v>2024</v>
      </c>
      <c r="N3" s="20">
        <v>1</v>
      </c>
      <c r="P3" s="5"/>
      <c r="R3">
        <v>10</v>
      </c>
      <c r="S3">
        <f>R3*10</f>
        <v>100</v>
      </c>
      <c r="T3">
        <f t="shared" ref="T3:X3" si="0">S3*10</f>
        <v>1000</v>
      </c>
      <c r="U3">
        <f t="shared" si="0"/>
        <v>10000</v>
      </c>
      <c r="V3">
        <f t="shared" si="0"/>
        <v>100000</v>
      </c>
      <c r="W3">
        <f t="shared" si="0"/>
        <v>1000000</v>
      </c>
      <c r="X3">
        <f t="shared" si="0"/>
        <v>10000000</v>
      </c>
      <c r="Y3" t="s">
        <v>42</v>
      </c>
      <c r="Z3">
        <v>1</v>
      </c>
      <c r="AA3">
        <v>2</v>
      </c>
      <c r="AB3">
        <v>4</v>
      </c>
      <c r="AC3">
        <v>8</v>
      </c>
      <c r="AD3">
        <v>16</v>
      </c>
      <c r="AE3">
        <v>32</v>
      </c>
      <c r="AF3" s="6">
        <v>64</v>
      </c>
      <c r="AH3" s="5" t="s">
        <v>35</v>
      </c>
      <c r="AI3" s="6" t="s">
        <v>188</v>
      </c>
      <c r="AJ3" s="141"/>
      <c r="AK3" s="143" t="s">
        <v>1</v>
      </c>
      <c r="AL3" t="s">
        <v>35</v>
      </c>
      <c r="AM3" t="s">
        <v>7</v>
      </c>
      <c r="AN3" t="s">
        <v>62</v>
      </c>
      <c r="AO3" t="s">
        <v>190</v>
      </c>
      <c r="AP3" t="s">
        <v>174</v>
      </c>
      <c r="AQ3" t="s">
        <v>63</v>
      </c>
      <c r="AR3" s="6" t="s">
        <v>62</v>
      </c>
    </row>
    <row r="4" spans="1:44" ht="15" customHeight="1" thickBot="1" x14ac:dyDescent="0.3">
      <c r="A4" s="5" t="s">
        <v>2</v>
      </c>
      <c r="B4" t="s">
        <v>7</v>
      </c>
      <c r="C4">
        <v>250</v>
      </c>
      <c r="D4" s="6">
        <v>600</v>
      </c>
      <c r="F4" s="120">
        <v>2</v>
      </c>
      <c r="G4" s="22">
        <v>3</v>
      </c>
      <c r="H4" s="22">
        <v>3</v>
      </c>
      <c r="I4" s="22">
        <v>2</v>
      </c>
      <c r="J4" s="22">
        <v>2</v>
      </c>
      <c r="K4">
        <f ca="1">K3+1</f>
        <v>2025</v>
      </c>
      <c r="L4" s="6" t="str">
        <f t="shared" ref="L4:L6" ca="1" si="1">IF(MOD(K4,4)=0,K4,"")</f>
        <v/>
      </c>
      <c r="N4" s="20">
        <v>2</v>
      </c>
      <c r="P4" s="5">
        <v>1</v>
      </c>
      <c r="Q4" t="str">
        <f>DEC2BIN(P4,7)</f>
        <v>0000001</v>
      </c>
      <c r="R4" s="2">
        <f t="shared" ref="R4:R35" si="2">MOD($Q4,R$3)</f>
        <v>1</v>
      </c>
      <c r="S4" s="3">
        <f t="shared" ref="S4:S35" si="3">(MOD($Q4,S$3)-MOD($Q4,R$3))/$R$3</f>
        <v>0</v>
      </c>
      <c r="T4" s="3">
        <f t="shared" ref="T4:T35" si="4">(MOD($Q4,T$3)-MOD($Q4,S$3))/$S$3</f>
        <v>0</v>
      </c>
      <c r="U4" s="3">
        <f t="shared" ref="U4:U35" si="5">(MOD($Q4,U$3)-MOD($Q4,T$3))/$T$3</f>
        <v>0</v>
      </c>
      <c r="V4" s="3">
        <f t="shared" ref="V4:V35" si="6">(MOD($Q4,V$3)-MOD($Q4,U$3))/$U$3</f>
        <v>0</v>
      </c>
      <c r="W4" s="3">
        <f t="shared" ref="W4:W35" si="7">(MOD($Q4,W$3)-MOD($Q4,V$3))/$V$3</f>
        <v>0</v>
      </c>
      <c r="X4" s="3">
        <f t="shared" ref="X4:X35" si="8">(MOD($Q4,X$3)-MOD($Q4,W$3))/$W$3</f>
        <v>0</v>
      </c>
      <c r="Y4" s="2">
        <f>SUM(R4:X4)</f>
        <v>1</v>
      </c>
      <c r="Z4" s="25" t="str">
        <f t="shared" ref="Z4" si="9">IF(R4=1,$Z$2,"")</f>
        <v>Chybí údaje o zastávce</v>
      </c>
      <c r="AA4" s="26" t="str">
        <f>IF(S4=1,IF(R4&gt;0,Z4&amp;", "&amp;$AA$2,$AA$2),Z4)</f>
        <v>Chybí údaje o zastávce</v>
      </c>
      <c r="AB4" s="26" t="str">
        <f>IF(T4=1,IF(SUM(R4:S4)&gt;0,AA4&amp;", "&amp;$AB$2,$AB$2),AA4)</f>
        <v>Chybí údaje o zastávce</v>
      </c>
      <c r="AC4" s="26" t="str">
        <f>IF(U4=1,IF(SUM(R4:T4)&gt;0,AB4&amp;", "&amp;$AC$2,$AC$2),AB4)</f>
        <v>Chybí údaje o zastávce</v>
      </c>
      <c r="AD4" s="26" t="str">
        <f>IF(V4=1,IF(SUM(R4:U4)&gt;0,AC4&amp;", "&amp;$AD$2,$AD$2),AC4)</f>
        <v>Chybí údaje o zastávce</v>
      </c>
      <c r="AE4" s="26" t="str">
        <f t="shared" ref="AE4" si="10">IF(W4=1,IF(SUM(R4:V4)&gt;0,AD4&amp;", "&amp;$AE$2,$AE$2),AD4)</f>
        <v>Chybí údaje o zastávce</v>
      </c>
      <c r="AF4" s="27" t="str">
        <f t="shared" ref="AF4" si="11">IF(X4=1,IF(SUM(R4:W4)&gt;0,(AE4&amp;", "&amp;$AF$2),$AF$2),AE4)</f>
        <v>Chybí údaje o zastávce</v>
      </c>
      <c r="AH4" s="148" t="s">
        <v>5</v>
      </c>
      <c r="AI4" s="14" t="s">
        <v>180</v>
      </c>
      <c r="AJ4" s="141"/>
      <c r="AK4" s="144"/>
      <c r="AL4" s="8"/>
      <c r="AM4" s="8"/>
      <c r="AN4" s="8"/>
      <c r="AO4" s="8" t="s">
        <v>178</v>
      </c>
      <c r="AP4" s="8" t="s">
        <v>178</v>
      </c>
      <c r="AQ4" s="8" t="s">
        <v>64</v>
      </c>
      <c r="AR4" s="9" t="s">
        <v>189</v>
      </c>
    </row>
    <row r="5" spans="1:44" ht="15" customHeight="1" x14ac:dyDescent="0.25">
      <c r="A5" s="5" t="s">
        <v>5</v>
      </c>
      <c r="B5" t="s">
        <v>62</v>
      </c>
      <c r="C5">
        <v>150</v>
      </c>
      <c r="D5" s="6">
        <v>300</v>
      </c>
      <c r="F5" s="120">
        <v>3</v>
      </c>
      <c r="G5" s="22">
        <v>5</v>
      </c>
      <c r="H5" s="22">
        <v>4</v>
      </c>
      <c r="I5" s="22">
        <v>3</v>
      </c>
      <c r="J5" s="22">
        <v>3</v>
      </c>
      <c r="K5">
        <f t="shared" ref="K5:K6" ca="1" si="12">K4+1</f>
        <v>2026</v>
      </c>
      <c r="L5" s="6" t="str">
        <f t="shared" ca="1" si="1"/>
        <v/>
      </c>
      <c r="N5" s="20">
        <v>3</v>
      </c>
      <c r="P5" s="5">
        <v>2</v>
      </c>
      <c r="Q5" t="str">
        <f t="shared" ref="Q5:Q68" si="13">DEC2BIN(P5,7)</f>
        <v>0000010</v>
      </c>
      <c r="R5" s="4">
        <f t="shared" si="2"/>
        <v>0</v>
      </c>
      <c r="S5">
        <f t="shared" si="3"/>
        <v>1</v>
      </c>
      <c r="T5">
        <f t="shared" si="4"/>
        <v>0</v>
      </c>
      <c r="U5">
        <f t="shared" si="5"/>
        <v>0</v>
      </c>
      <c r="V5">
        <f t="shared" si="6"/>
        <v>0</v>
      </c>
      <c r="W5">
        <f t="shared" si="7"/>
        <v>0</v>
      </c>
      <c r="X5">
        <f t="shared" si="8"/>
        <v>0</v>
      </c>
      <c r="Y5" s="4">
        <f>SUM(R5:X5)</f>
        <v>1</v>
      </c>
      <c r="Z5" s="5" t="str">
        <f t="shared" ref="Z5:Z68" si="14">IF(R5=1,$Z$2,"")</f>
        <v/>
      </c>
      <c r="AA5" t="str">
        <f t="shared" ref="AA5:AA68" si="15">IF(S5=1,IF(R5&gt;0,Z5&amp;", "&amp;$AA$2,$AA$2),Z5)</f>
        <v>Neplatné stanoviště v souvislosti s terminálem/zastávkou</v>
      </c>
      <c r="AB5" t="str">
        <f t="shared" ref="AB5:AB68" si="16">IF(T5=1,IF(SUM(R5:S5)&gt;0,AA5&amp;", "&amp;$AB$2,$AB$2),AA5)</f>
        <v>Neplatné stanoviště v souvislosti s terminálem/zastávkou</v>
      </c>
      <c r="AC5" t="str">
        <f t="shared" ref="AC5:AC68" si="17">IF(U5=1,IF(SUM(R5:T5)&gt;0,AB5&amp;", "&amp;$AC$2,$AC$2),AB5)</f>
        <v>Neplatné stanoviště v souvislosti s terminálem/zastávkou</v>
      </c>
      <c r="AD5" t="str">
        <f t="shared" ref="AD5:AD68" si="18">IF(V5=1,IF(SUM(R5:U5)&gt;0,AC5&amp;", "&amp;$AD$2,$AD$2),AC5)</f>
        <v>Neplatné stanoviště v souvislosti s terminálem/zastávkou</v>
      </c>
      <c r="AE5" t="str">
        <f t="shared" ref="AE5:AE68" si="19">IF(W5=1,IF(SUM(R5:V5)&gt;0,AD5&amp;", "&amp;$AE$2,$AE$2),AD5)</f>
        <v>Neplatné stanoviště v souvislosti s terminálem/zastávkou</v>
      </c>
      <c r="AF5" s="14" t="str">
        <f t="shared" ref="AF5:AF68" si="20">IF(X5=1,IF(SUM(R5:W5)&gt;0,(AE5&amp;", "&amp;$AF$2),$AF$2),AE5)</f>
        <v>Neplatné stanoviště v souvislosti s terminálem/zastávkou</v>
      </c>
      <c r="AH5" s="148" t="s">
        <v>3</v>
      </c>
      <c r="AI5" s="14" t="s">
        <v>183</v>
      </c>
      <c r="AJ5" s="141"/>
      <c r="AK5" s="141"/>
      <c r="AL5" s="141"/>
    </row>
    <row r="6" spans="1:44" ht="15" customHeight="1" thickBot="1" x14ac:dyDescent="0.3">
      <c r="A6" s="5" t="s">
        <v>3</v>
      </c>
      <c r="B6" t="s">
        <v>190</v>
      </c>
      <c r="C6">
        <v>250</v>
      </c>
      <c r="D6" s="6">
        <v>600</v>
      </c>
      <c r="F6" s="120">
        <v>4</v>
      </c>
      <c r="G6" s="22">
        <v>7</v>
      </c>
      <c r="H6" s="22">
        <v>5</v>
      </c>
      <c r="I6" s="22">
        <v>4</v>
      </c>
      <c r="J6" s="22">
        <v>4</v>
      </c>
      <c r="K6">
        <f t="shared" ca="1" si="12"/>
        <v>2027</v>
      </c>
      <c r="L6" s="6" t="str">
        <f t="shared" ca="1" si="1"/>
        <v/>
      </c>
      <c r="N6" s="20">
        <v>4</v>
      </c>
      <c r="P6" s="5">
        <v>3</v>
      </c>
      <c r="Q6" t="str">
        <f t="shared" si="13"/>
        <v>0000011</v>
      </c>
      <c r="R6" s="4">
        <f t="shared" si="2"/>
        <v>1</v>
      </c>
      <c r="S6">
        <f t="shared" si="3"/>
        <v>1</v>
      </c>
      <c r="T6">
        <f t="shared" si="4"/>
        <v>0</v>
      </c>
      <c r="U6">
        <f t="shared" si="5"/>
        <v>0</v>
      </c>
      <c r="V6">
        <f t="shared" si="6"/>
        <v>0</v>
      </c>
      <c r="W6">
        <f t="shared" si="7"/>
        <v>0</v>
      </c>
      <c r="X6">
        <f t="shared" si="8"/>
        <v>0</v>
      </c>
      <c r="Y6" s="4">
        <f t="shared" ref="Y6:Y69" si="21">SUM(R6:X6)</f>
        <v>2</v>
      </c>
      <c r="Z6" s="5" t="str">
        <f t="shared" si="14"/>
        <v>Chybí údaje o zastávce</v>
      </c>
      <c r="AA6" t="str">
        <f t="shared" si="15"/>
        <v>Chybí údaje o zastávce, Neplatné stanoviště v souvislosti s terminálem/zastávkou</v>
      </c>
      <c r="AB6" t="str">
        <f t="shared" si="16"/>
        <v>Chybí údaje o zastávce, Neplatné stanoviště v souvislosti s terminálem/zastávkou</v>
      </c>
      <c r="AC6" t="str">
        <f t="shared" si="17"/>
        <v>Chybí údaje o zastávce, Neplatné stanoviště v souvislosti s terminálem/zastávkou</v>
      </c>
      <c r="AD6" t="str">
        <f t="shared" si="18"/>
        <v>Chybí údaje o zastávce, Neplatné stanoviště v souvislosti s terminálem/zastávkou</v>
      </c>
      <c r="AE6" t="str">
        <f t="shared" si="19"/>
        <v>Chybí údaje o zastávce, Neplatné stanoviště v souvislosti s terminálem/zastávkou</v>
      </c>
      <c r="AF6" s="14" t="str">
        <f t="shared" si="20"/>
        <v>Chybí údaje o zastávce, Neplatné stanoviště v souvislosti s terminálem/zastávkou</v>
      </c>
      <c r="AH6" s="147" t="s">
        <v>6</v>
      </c>
      <c r="AI6" s="31" t="s">
        <v>182</v>
      </c>
      <c r="AJ6" s="141"/>
      <c r="AK6" s="141"/>
      <c r="AL6" s="141"/>
    </row>
    <row r="7" spans="1:44" ht="15" customHeight="1" x14ac:dyDescent="0.25">
      <c r="A7" s="5" t="s">
        <v>3</v>
      </c>
      <c r="B7" t="s">
        <v>178</v>
      </c>
      <c r="C7">
        <v>250</v>
      </c>
      <c r="D7" s="6">
        <v>600</v>
      </c>
      <c r="F7" s="120">
        <v>5</v>
      </c>
      <c r="G7" s="22">
        <v>8</v>
      </c>
      <c r="H7" s="22">
        <v>6</v>
      </c>
      <c r="I7" s="22">
        <v>5</v>
      </c>
      <c r="J7" s="22">
        <v>5</v>
      </c>
      <c r="L7" s="14">
        <f ca="1">MAX(L3:L6)</f>
        <v>2024</v>
      </c>
      <c r="N7" s="20">
        <v>5</v>
      </c>
      <c r="P7" s="5">
        <v>4</v>
      </c>
      <c r="Q7" t="str">
        <f t="shared" si="13"/>
        <v>0000100</v>
      </c>
      <c r="R7" s="4">
        <f t="shared" si="2"/>
        <v>0</v>
      </c>
      <c r="S7">
        <f t="shared" si="3"/>
        <v>0</v>
      </c>
      <c r="T7">
        <f t="shared" si="4"/>
        <v>1</v>
      </c>
      <c r="U7">
        <f t="shared" si="5"/>
        <v>0</v>
      </c>
      <c r="V7">
        <f t="shared" si="6"/>
        <v>0</v>
      </c>
      <c r="W7">
        <f t="shared" si="7"/>
        <v>0</v>
      </c>
      <c r="X7">
        <f t="shared" si="8"/>
        <v>0</v>
      </c>
      <c r="Y7" s="4">
        <f t="shared" si="21"/>
        <v>1</v>
      </c>
      <c r="Z7" s="5" t="str">
        <f t="shared" si="14"/>
        <v/>
      </c>
      <c r="AA7" t="str">
        <f t="shared" si="15"/>
        <v/>
      </c>
      <c r="AB7" t="str">
        <f t="shared" si="16"/>
        <v>Chybné/Chybějící datum</v>
      </c>
      <c r="AC7" t="str">
        <f t="shared" si="17"/>
        <v>Chybné/Chybějící datum</v>
      </c>
      <c r="AD7" t="str">
        <f t="shared" si="18"/>
        <v>Chybné/Chybějící datum</v>
      </c>
      <c r="AE7" t="str">
        <f t="shared" si="19"/>
        <v>Chybné/Chybějící datum</v>
      </c>
      <c r="AF7" s="14" t="str">
        <f t="shared" si="20"/>
        <v>Chybné/Chybějící datum</v>
      </c>
      <c r="AJ7" s="141"/>
      <c r="AK7" s="141"/>
      <c r="AL7" s="141"/>
    </row>
    <row r="8" spans="1:44" ht="15" customHeight="1" x14ac:dyDescent="0.25">
      <c r="A8" s="5" t="s">
        <v>6</v>
      </c>
      <c r="B8" t="s">
        <v>63</v>
      </c>
      <c r="C8">
        <v>150</v>
      </c>
      <c r="D8" s="6">
        <v>600</v>
      </c>
      <c r="F8" s="120">
        <v>6</v>
      </c>
      <c r="G8" s="22">
        <v>10</v>
      </c>
      <c r="H8" s="22">
        <v>7</v>
      </c>
      <c r="I8" s="22">
        <v>6</v>
      </c>
      <c r="J8" s="22">
        <v>6</v>
      </c>
      <c r="K8" s="122">
        <f ca="1">DAY(K2)</f>
        <v>27</v>
      </c>
      <c r="L8" s="6"/>
      <c r="N8" s="20">
        <v>6</v>
      </c>
      <c r="P8" s="5">
        <v>5</v>
      </c>
      <c r="Q8" t="str">
        <f t="shared" si="13"/>
        <v>0000101</v>
      </c>
      <c r="R8" s="4">
        <f t="shared" si="2"/>
        <v>1</v>
      </c>
      <c r="S8">
        <f t="shared" si="3"/>
        <v>0</v>
      </c>
      <c r="T8">
        <f t="shared" si="4"/>
        <v>1</v>
      </c>
      <c r="U8">
        <f t="shared" si="5"/>
        <v>0</v>
      </c>
      <c r="V8">
        <f t="shared" si="6"/>
        <v>0</v>
      </c>
      <c r="W8">
        <f t="shared" si="7"/>
        <v>0</v>
      </c>
      <c r="X8">
        <f t="shared" si="8"/>
        <v>0</v>
      </c>
      <c r="Y8" s="4">
        <f t="shared" si="21"/>
        <v>2</v>
      </c>
      <c r="Z8" s="5" t="str">
        <f t="shared" si="14"/>
        <v>Chybí údaje o zastávce</v>
      </c>
      <c r="AA8" t="str">
        <f t="shared" si="15"/>
        <v>Chybí údaje o zastávce</v>
      </c>
      <c r="AB8" t="str">
        <f t="shared" si="16"/>
        <v>Chybí údaje o zastávce, Chybné/Chybějící datum</v>
      </c>
      <c r="AC8" t="str">
        <f t="shared" si="17"/>
        <v>Chybí údaje o zastávce, Chybné/Chybějící datum</v>
      </c>
      <c r="AD8" t="str">
        <f t="shared" si="18"/>
        <v>Chybí údaje o zastávce, Chybné/Chybějící datum</v>
      </c>
      <c r="AE8" t="str">
        <f t="shared" si="19"/>
        <v>Chybí údaje o zastávce, Chybné/Chybějící datum</v>
      </c>
      <c r="AF8" s="14" t="str">
        <f t="shared" si="20"/>
        <v>Chybí údaje o zastávce, Chybné/Chybějící datum</v>
      </c>
      <c r="AJ8" s="141"/>
      <c r="AK8" s="141"/>
      <c r="AL8" s="141"/>
    </row>
    <row r="9" spans="1:44" ht="15" customHeight="1" x14ac:dyDescent="0.25">
      <c r="A9" s="5" t="s">
        <v>6</v>
      </c>
      <c r="B9" t="s">
        <v>64</v>
      </c>
      <c r="C9">
        <v>150</v>
      </c>
      <c r="D9" s="6">
        <v>300</v>
      </c>
      <c r="F9" s="120">
        <v>7</v>
      </c>
      <c r="G9" s="22">
        <v>12</v>
      </c>
      <c r="H9" s="22">
        <v>8</v>
      </c>
      <c r="I9" s="22">
        <v>7</v>
      </c>
      <c r="J9" s="22">
        <v>7</v>
      </c>
      <c r="K9">
        <f ca="1">MONTH(K2)</f>
        <v>6</v>
      </c>
      <c r="L9" s="6"/>
      <c r="N9" s="20">
        <v>7</v>
      </c>
      <c r="P9" s="5">
        <v>6</v>
      </c>
      <c r="Q9" t="str">
        <f t="shared" si="13"/>
        <v>0000110</v>
      </c>
      <c r="R9" s="4">
        <f t="shared" si="2"/>
        <v>0</v>
      </c>
      <c r="S9">
        <f t="shared" si="3"/>
        <v>1</v>
      </c>
      <c r="T9">
        <f t="shared" si="4"/>
        <v>1</v>
      </c>
      <c r="U9">
        <f t="shared" si="5"/>
        <v>0</v>
      </c>
      <c r="V9">
        <f t="shared" si="6"/>
        <v>0</v>
      </c>
      <c r="W9">
        <f t="shared" si="7"/>
        <v>0</v>
      </c>
      <c r="X9">
        <f t="shared" si="8"/>
        <v>0</v>
      </c>
      <c r="Y9" s="4">
        <f t="shared" si="21"/>
        <v>2</v>
      </c>
      <c r="Z9" s="5" t="str">
        <f t="shared" si="14"/>
        <v/>
      </c>
      <c r="AA9" t="str">
        <f t="shared" si="15"/>
        <v>Neplatné stanoviště v souvislosti s terminálem/zastávkou</v>
      </c>
      <c r="AB9" t="str">
        <f t="shared" si="16"/>
        <v>Neplatné stanoviště v souvislosti s terminálem/zastávkou, Chybné/Chybějící datum</v>
      </c>
      <c r="AC9" t="str">
        <f t="shared" si="17"/>
        <v>Neplatné stanoviště v souvislosti s terminálem/zastávkou, Chybné/Chybějící datum</v>
      </c>
      <c r="AD9" t="str">
        <f t="shared" si="18"/>
        <v>Neplatné stanoviště v souvislosti s terminálem/zastávkou, Chybné/Chybějící datum</v>
      </c>
      <c r="AE9" t="str">
        <f t="shared" si="19"/>
        <v>Neplatné stanoviště v souvislosti s terminálem/zastávkou, Chybné/Chybějící datum</v>
      </c>
      <c r="AF9" s="14" t="str">
        <f t="shared" si="20"/>
        <v>Neplatné stanoviště v souvislosti s terminálem/zastávkou, Chybné/Chybějící datum</v>
      </c>
      <c r="AJ9" s="141"/>
      <c r="AK9" s="141"/>
      <c r="AL9" s="141"/>
    </row>
    <row r="10" spans="1:44" ht="15" customHeight="1" thickBot="1" x14ac:dyDescent="0.3">
      <c r="A10" s="5" t="s">
        <v>177</v>
      </c>
      <c r="B10" t="s">
        <v>62</v>
      </c>
      <c r="C10">
        <v>250</v>
      </c>
      <c r="D10" s="6">
        <v>300</v>
      </c>
      <c r="F10" s="120">
        <v>8</v>
      </c>
      <c r="G10" s="22"/>
      <c r="H10" s="22">
        <v>9</v>
      </c>
      <c r="I10" s="22">
        <v>8</v>
      </c>
      <c r="J10" s="22">
        <v>8</v>
      </c>
      <c r="K10" s="18">
        <f ca="1">DATE(K6,K9,K8)</f>
        <v>46565</v>
      </c>
      <c r="L10" s="6"/>
      <c r="N10" s="20">
        <v>8</v>
      </c>
      <c r="P10" s="5">
        <v>7</v>
      </c>
      <c r="Q10" t="str">
        <f t="shared" si="13"/>
        <v>0000111</v>
      </c>
      <c r="R10" s="4">
        <f t="shared" si="2"/>
        <v>1</v>
      </c>
      <c r="S10">
        <f t="shared" si="3"/>
        <v>1</v>
      </c>
      <c r="T10">
        <f t="shared" si="4"/>
        <v>1</v>
      </c>
      <c r="U10">
        <f t="shared" si="5"/>
        <v>0</v>
      </c>
      <c r="V10">
        <f t="shared" si="6"/>
        <v>0</v>
      </c>
      <c r="W10">
        <f t="shared" si="7"/>
        <v>0</v>
      </c>
      <c r="X10">
        <f t="shared" si="8"/>
        <v>0</v>
      </c>
      <c r="Y10" s="4">
        <f t="shared" si="21"/>
        <v>3</v>
      </c>
      <c r="Z10" s="5" t="str">
        <f t="shared" si="14"/>
        <v>Chybí údaje o zastávce</v>
      </c>
      <c r="AA10" t="str">
        <f t="shared" si="15"/>
        <v>Chybí údaje o zastávce, Neplatné stanoviště v souvislosti s terminálem/zastávkou</v>
      </c>
      <c r="AB10" t="str">
        <f t="shared" si="16"/>
        <v>Chybí údaje o zastávce, Neplatné stanoviště v souvislosti s terminálem/zastávkou, Chybné/Chybějící datum</v>
      </c>
      <c r="AC10" t="str">
        <f t="shared" si="17"/>
        <v>Chybí údaje o zastávce, Neplatné stanoviště v souvislosti s terminálem/zastávkou, Chybné/Chybějící datum</v>
      </c>
      <c r="AD10" t="str">
        <f t="shared" si="18"/>
        <v>Chybí údaje o zastávce, Neplatné stanoviště v souvislosti s terminálem/zastávkou, Chybné/Chybějící datum</v>
      </c>
      <c r="AE10" t="str">
        <f t="shared" si="19"/>
        <v>Chybí údaje o zastávce, Neplatné stanoviště v souvislosti s terminálem/zastávkou, Chybné/Chybějící datum</v>
      </c>
      <c r="AF10" s="14" t="str">
        <f t="shared" si="20"/>
        <v>Chybí údaje o zastávce, Neplatné stanoviště v souvislosti s terminálem/zastávkou, Chybné/Chybějící datum</v>
      </c>
    </row>
    <row r="11" spans="1:44" ht="15" customHeight="1" x14ac:dyDescent="0.25">
      <c r="A11" s="5" t="s">
        <v>177</v>
      </c>
      <c r="B11" t="s">
        <v>189</v>
      </c>
      <c r="C11">
        <v>250</v>
      </c>
      <c r="D11" s="6">
        <v>300</v>
      </c>
      <c r="F11" s="120">
        <v>9</v>
      </c>
      <c r="G11" s="22"/>
      <c r="H11" s="22">
        <v>10</v>
      </c>
      <c r="I11" s="22">
        <v>9</v>
      </c>
      <c r="J11" s="22">
        <v>9</v>
      </c>
      <c r="L11" s="6"/>
      <c r="N11" s="20">
        <v>9</v>
      </c>
      <c r="P11" s="5">
        <v>8</v>
      </c>
      <c r="Q11" t="str">
        <f t="shared" si="13"/>
        <v>0001000</v>
      </c>
      <c r="R11" s="4">
        <f t="shared" si="2"/>
        <v>0</v>
      </c>
      <c r="S11">
        <f t="shared" si="3"/>
        <v>0</v>
      </c>
      <c r="T11">
        <f t="shared" si="4"/>
        <v>0</v>
      </c>
      <c r="U11">
        <f t="shared" si="5"/>
        <v>1</v>
      </c>
      <c r="V11">
        <f t="shared" si="6"/>
        <v>0</v>
      </c>
      <c r="W11">
        <f t="shared" si="7"/>
        <v>0</v>
      </c>
      <c r="X11">
        <f t="shared" si="8"/>
        <v>0</v>
      </c>
      <c r="Y11" s="4">
        <f t="shared" si="21"/>
        <v>1</v>
      </c>
      <c r="Z11" s="5" t="str">
        <f t="shared" si="14"/>
        <v/>
      </c>
      <c r="AA11" t="str">
        <f t="shared" si="15"/>
        <v/>
      </c>
      <c r="AB11" t="str">
        <f t="shared" si="16"/>
        <v/>
      </c>
      <c r="AC11" t="str">
        <f t="shared" si="17"/>
        <v>Chybí čas příjezdu</v>
      </c>
      <c r="AD11" t="str">
        <f t="shared" si="18"/>
        <v>Chybí čas příjezdu</v>
      </c>
      <c r="AE11" t="str">
        <f t="shared" si="19"/>
        <v>Chybí čas příjezdu</v>
      </c>
      <c r="AF11" s="14" t="str">
        <f t="shared" si="20"/>
        <v>Chybí čas příjezdu</v>
      </c>
      <c r="AH11" s="310" t="s">
        <v>194</v>
      </c>
      <c r="AI11" s="312"/>
    </row>
    <row r="12" spans="1:44" ht="15" customHeight="1" thickBot="1" x14ac:dyDescent="0.3">
      <c r="A12" s="5"/>
      <c r="D12" s="6"/>
      <c r="F12" s="120">
        <v>10</v>
      </c>
      <c r="G12" s="22"/>
      <c r="H12" s="22">
        <v>11</v>
      </c>
      <c r="I12" s="22">
        <v>10</v>
      </c>
      <c r="J12" s="22">
        <v>10</v>
      </c>
      <c r="L12" s="6"/>
      <c r="N12" s="20">
        <v>10</v>
      </c>
      <c r="P12" s="5">
        <v>9</v>
      </c>
      <c r="Q12" t="str">
        <f t="shared" si="13"/>
        <v>0001001</v>
      </c>
      <c r="R12" s="4">
        <f t="shared" si="2"/>
        <v>1</v>
      </c>
      <c r="S12">
        <f t="shared" si="3"/>
        <v>0</v>
      </c>
      <c r="T12">
        <f t="shared" si="4"/>
        <v>0</v>
      </c>
      <c r="U12">
        <f t="shared" si="5"/>
        <v>1</v>
      </c>
      <c r="V12">
        <f t="shared" si="6"/>
        <v>0</v>
      </c>
      <c r="W12">
        <f t="shared" si="7"/>
        <v>0</v>
      </c>
      <c r="X12">
        <f t="shared" si="8"/>
        <v>0</v>
      </c>
      <c r="Y12" s="4">
        <f t="shared" si="21"/>
        <v>2</v>
      </c>
      <c r="Z12" s="5" t="str">
        <f t="shared" si="14"/>
        <v>Chybí údaje o zastávce</v>
      </c>
      <c r="AA12" t="str">
        <f t="shared" si="15"/>
        <v>Chybí údaje o zastávce</v>
      </c>
      <c r="AB12" t="str">
        <f t="shared" si="16"/>
        <v>Chybí údaje o zastávce</v>
      </c>
      <c r="AC12" t="str">
        <f t="shared" si="17"/>
        <v>Chybí údaje o zastávce, Chybí čas příjezdu</v>
      </c>
      <c r="AD12" t="str">
        <f t="shared" si="18"/>
        <v>Chybí údaje o zastávce, Chybí čas příjezdu</v>
      </c>
      <c r="AE12" t="str">
        <f t="shared" si="19"/>
        <v>Chybí údaje o zastávce, Chybí čas příjezdu</v>
      </c>
      <c r="AF12" s="14" t="str">
        <f t="shared" si="20"/>
        <v>Chybí údaje o zastávce, Chybí čas příjezdu</v>
      </c>
      <c r="AH12" s="10" t="s">
        <v>186</v>
      </c>
      <c r="AI12" s="12" t="s">
        <v>187</v>
      </c>
      <c r="AJ12" s="140"/>
      <c r="AK12" s="140"/>
      <c r="AL12" s="140"/>
    </row>
    <row r="13" spans="1:44" ht="15" customHeight="1" x14ac:dyDescent="0.25">
      <c r="A13" s="5"/>
      <c r="D13" s="6"/>
      <c r="F13" s="120">
        <v>11</v>
      </c>
      <c r="G13" s="22"/>
      <c r="H13" s="22">
        <v>12</v>
      </c>
      <c r="I13" s="22">
        <v>11</v>
      </c>
      <c r="J13" s="22">
        <v>11</v>
      </c>
      <c r="K13" s="25">
        <v>1</v>
      </c>
      <c r="L13" s="28">
        <v>31</v>
      </c>
      <c r="N13" s="20">
        <v>11</v>
      </c>
      <c r="P13" s="5">
        <v>10</v>
      </c>
      <c r="Q13" t="str">
        <f t="shared" si="13"/>
        <v>0001010</v>
      </c>
      <c r="R13" s="4">
        <f t="shared" si="2"/>
        <v>0</v>
      </c>
      <c r="S13">
        <f t="shared" si="3"/>
        <v>1</v>
      </c>
      <c r="T13">
        <f t="shared" si="4"/>
        <v>0</v>
      </c>
      <c r="U13">
        <f t="shared" si="5"/>
        <v>1</v>
      </c>
      <c r="V13">
        <f t="shared" si="6"/>
        <v>0</v>
      </c>
      <c r="W13">
        <f t="shared" si="7"/>
        <v>0</v>
      </c>
      <c r="X13">
        <f t="shared" si="8"/>
        <v>0</v>
      </c>
      <c r="Y13" s="4">
        <f t="shared" si="21"/>
        <v>2</v>
      </c>
      <c r="Z13" s="5" t="str">
        <f t="shared" si="14"/>
        <v/>
      </c>
      <c r="AA13" t="str">
        <f t="shared" si="15"/>
        <v>Neplatné stanoviště v souvislosti s terminálem/zastávkou</v>
      </c>
      <c r="AB13" t="str">
        <f t="shared" si="16"/>
        <v>Neplatné stanoviště v souvislosti s terminálem/zastávkou</v>
      </c>
      <c r="AC13" t="str">
        <f t="shared" si="17"/>
        <v>Neplatné stanoviště v souvislosti s terminálem/zastávkou, Chybí čas příjezdu</v>
      </c>
      <c r="AD13" t="str">
        <f t="shared" si="18"/>
        <v>Neplatné stanoviště v souvislosti s terminálem/zastávkou, Chybí čas příjezdu</v>
      </c>
      <c r="AE13" t="str">
        <f t="shared" si="19"/>
        <v>Neplatné stanoviště v souvislosti s terminálem/zastávkou, Chybí čas příjezdu</v>
      </c>
      <c r="AF13" s="14" t="str">
        <f t="shared" si="20"/>
        <v>Neplatné stanoviště v souvislosti s terminálem/zastávkou, Chybí čas příjezdu</v>
      </c>
      <c r="AH13" s="148" t="s">
        <v>2</v>
      </c>
      <c r="AI13" s="14" t="s">
        <v>179</v>
      </c>
      <c r="AJ13" s="140"/>
      <c r="AK13" s="140"/>
      <c r="AL13" s="140"/>
    </row>
    <row r="14" spans="1:44" ht="15" customHeight="1" x14ac:dyDescent="0.25">
      <c r="A14" s="5"/>
      <c r="D14" s="6"/>
      <c r="F14" s="120">
        <v>12</v>
      </c>
      <c r="G14" s="22"/>
      <c r="H14" s="22"/>
      <c r="I14" s="22">
        <v>12</v>
      </c>
      <c r="J14" s="22">
        <v>12</v>
      </c>
      <c r="K14" s="5">
        <v>2</v>
      </c>
      <c r="L14" s="6"/>
      <c r="N14" s="20">
        <v>12</v>
      </c>
      <c r="P14" s="5">
        <v>11</v>
      </c>
      <c r="Q14" t="str">
        <f t="shared" si="13"/>
        <v>0001011</v>
      </c>
      <c r="R14" s="4">
        <f t="shared" si="2"/>
        <v>1</v>
      </c>
      <c r="S14">
        <f t="shared" si="3"/>
        <v>1</v>
      </c>
      <c r="T14">
        <f t="shared" si="4"/>
        <v>0</v>
      </c>
      <c r="U14">
        <f t="shared" si="5"/>
        <v>1</v>
      </c>
      <c r="V14">
        <f t="shared" si="6"/>
        <v>0</v>
      </c>
      <c r="W14">
        <f t="shared" si="7"/>
        <v>0</v>
      </c>
      <c r="X14">
        <f t="shared" si="8"/>
        <v>0</v>
      </c>
      <c r="Y14" s="4">
        <f t="shared" si="21"/>
        <v>3</v>
      </c>
      <c r="Z14" s="5" t="str">
        <f t="shared" si="14"/>
        <v>Chybí údaje o zastávce</v>
      </c>
      <c r="AA14" t="str">
        <f t="shared" si="15"/>
        <v>Chybí údaje o zastávce, Neplatné stanoviště v souvislosti s terminálem/zastávkou</v>
      </c>
      <c r="AB14" t="str">
        <f t="shared" si="16"/>
        <v>Chybí údaje o zastávce, Neplatné stanoviště v souvislosti s terminálem/zastávkou</v>
      </c>
      <c r="AC14" t="str">
        <f t="shared" si="17"/>
        <v>Chybí údaje o zastávce, Neplatné stanoviště v souvislosti s terminálem/zastávkou, Chybí čas příjezdu</v>
      </c>
      <c r="AD14" t="str">
        <f t="shared" si="18"/>
        <v>Chybí údaje o zastávce, Neplatné stanoviště v souvislosti s terminálem/zastávkou, Chybí čas příjezdu</v>
      </c>
      <c r="AE14" t="str">
        <f t="shared" si="19"/>
        <v>Chybí údaje o zastávce, Neplatné stanoviště v souvislosti s terminálem/zastávkou, Chybí čas příjezdu</v>
      </c>
      <c r="AF14" s="14" t="str">
        <f t="shared" si="20"/>
        <v>Chybí údaje o zastávce, Neplatné stanoviště v souvislosti s terminálem/zastávkou, Chybí čas příjezdu</v>
      </c>
      <c r="AH14" s="148" t="s">
        <v>4</v>
      </c>
      <c r="AI14" s="14" t="s">
        <v>181</v>
      </c>
    </row>
    <row r="15" spans="1:44" ht="15" customHeight="1" thickBot="1" x14ac:dyDescent="0.3">
      <c r="A15" s="5"/>
      <c r="D15" s="6"/>
      <c r="F15" s="120">
        <v>13</v>
      </c>
      <c r="K15" s="5">
        <v>3</v>
      </c>
      <c r="L15" s="6">
        <v>31</v>
      </c>
      <c r="N15" s="20">
        <v>13</v>
      </c>
      <c r="P15" s="5">
        <v>12</v>
      </c>
      <c r="Q15" t="str">
        <f t="shared" si="13"/>
        <v>0001100</v>
      </c>
      <c r="R15" s="4">
        <f t="shared" si="2"/>
        <v>0</v>
      </c>
      <c r="S15">
        <f t="shared" si="3"/>
        <v>0</v>
      </c>
      <c r="T15">
        <f t="shared" si="4"/>
        <v>1</v>
      </c>
      <c r="U15">
        <f t="shared" si="5"/>
        <v>1</v>
      </c>
      <c r="V15">
        <f t="shared" si="6"/>
        <v>0</v>
      </c>
      <c r="W15">
        <f t="shared" si="7"/>
        <v>0</v>
      </c>
      <c r="X15">
        <f t="shared" si="8"/>
        <v>0</v>
      </c>
      <c r="Y15" s="4">
        <f t="shared" si="21"/>
        <v>2</v>
      </c>
      <c r="Z15" s="5" t="str">
        <f t="shared" si="14"/>
        <v/>
      </c>
      <c r="AA15" t="str">
        <f t="shared" si="15"/>
        <v/>
      </c>
      <c r="AB15" t="str">
        <f t="shared" si="16"/>
        <v>Chybné/Chybějící datum</v>
      </c>
      <c r="AC15" t="str">
        <f t="shared" si="17"/>
        <v>Chybné/Chybějící datum, Chybí čas příjezdu</v>
      </c>
      <c r="AD15" t="str">
        <f t="shared" si="18"/>
        <v>Chybné/Chybějící datum, Chybí čas příjezdu</v>
      </c>
      <c r="AE15" t="str">
        <f t="shared" si="19"/>
        <v>Chybné/Chybějící datum, Chybí čas příjezdu</v>
      </c>
      <c r="AF15" s="14" t="str">
        <f t="shared" si="20"/>
        <v>Chybné/Chybějící datum, Chybí čas příjezdu</v>
      </c>
      <c r="AH15" s="147" t="s">
        <v>177</v>
      </c>
      <c r="AI15" s="31" t="s">
        <v>184</v>
      </c>
    </row>
    <row r="16" spans="1:44" ht="15" customHeight="1" x14ac:dyDescent="0.25">
      <c r="A16" s="5"/>
      <c r="D16" s="6"/>
      <c r="F16" s="120">
        <v>14</v>
      </c>
      <c r="K16" s="5">
        <v>4</v>
      </c>
      <c r="L16" s="6">
        <v>30</v>
      </c>
      <c r="N16" s="20">
        <v>14</v>
      </c>
      <c r="P16" s="5">
        <v>13</v>
      </c>
      <c r="Q16" t="str">
        <f t="shared" si="13"/>
        <v>0001101</v>
      </c>
      <c r="R16" s="4">
        <f t="shared" si="2"/>
        <v>1</v>
      </c>
      <c r="S16">
        <f t="shared" si="3"/>
        <v>0</v>
      </c>
      <c r="T16">
        <f t="shared" si="4"/>
        <v>1</v>
      </c>
      <c r="U16">
        <f t="shared" si="5"/>
        <v>1</v>
      </c>
      <c r="V16">
        <f t="shared" si="6"/>
        <v>0</v>
      </c>
      <c r="W16">
        <f t="shared" si="7"/>
        <v>0</v>
      </c>
      <c r="X16">
        <f t="shared" si="8"/>
        <v>0</v>
      </c>
      <c r="Y16" s="4">
        <f t="shared" si="21"/>
        <v>3</v>
      </c>
      <c r="Z16" s="5" t="str">
        <f t="shared" si="14"/>
        <v>Chybí údaje o zastávce</v>
      </c>
      <c r="AA16" t="str">
        <f t="shared" si="15"/>
        <v>Chybí údaje o zastávce</v>
      </c>
      <c r="AB16" t="str">
        <f t="shared" si="16"/>
        <v>Chybí údaje o zastávce, Chybné/Chybějící datum</v>
      </c>
      <c r="AC16" t="str">
        <f t="shared" si="17"/>
        <v>Chybí údaje o zastávce, Chybné/Chybějící datum, Chybí čas příjezdu</v>
      </c>
      <c r="AD16" t="str">
        <f t="shared" si="18"/>
        <v>Chybí údaje o zastávce, Chybné/Chybějící datum, Chybí čas příjezdu</v>
      </c>
      <c r="AE16" t="str">
        <f t="shared" si="19"/>
        <v>Chybí údaje o zastávce, Chybné/Chybějící datum, Chybí čas příjezdu</v>
      </c>
      <c r="AF16" s="14" t="str">
        <f t="shared" si="20"/>
        <v>Chybí údaje o zastávce, Chybné/Chybějící datum, Chybí čas příjezdu</v>
      </c>
    </row>
    <row r="17" spans="1:32" ht="15" customHeight="1" x14ac:dyDescent="0.25">
      <c r="A17" s="5"/>
      <c r="D17" s="6"/>
      <c r="F17" s="120">
        <v>15</v>
      </c>
      <c r="K17" s="5">
        <v>5</v>
      </c>
      <c r="L17" s="6">
        <v>31</v>
      </c>
      <c r="N17" s="20">
        <v>15</v>
      </c>
      <c r="P17" s="5">
        <v>14</v>
      </c>
      <c r="Q17" t="str">
        <f t="shared" si="13"/>
        <v>0001110</v>
      </c>
      <c r="R17" s="4">
        <f t="shared" si="2"/>
        <v>0</v>
      </c>
      <c r="S17">
        <f t="shared" si="3"/>
        <v>1</v>
      </c>
      <c r="T17">
        <f t="shared" si="4"/>
        <v>1</v>
      </c>
      <c r="U17">
        <f t="shared" si="5"/>
        <v>1</v>
      </c>
      <c r="V17">
        <f t="shared" si="6"/>
        <v>0</v>
      </c>
      <c r="W17">
        <f t="shared" si="7"/>
        <v>0</v>
      </c>
      <c r="X17">
        <f t="shared" si="8"/>
        <v>0</v>
      </c>
      <c r="Y17" s="4">
        <f t="shared" si="21"/>
        <v>3</v>
      </c>
      <c r="Z17" s="5" t="str">
        <f t="shared" si="14"/>
        <v/>
      </c>
      <c r="AA17" t="str">
        <f t="shared" si="15"/>
        <v>Neplatné stanoviště v souvislosti s terminálem/zastávkou</v>
      </c>
      <c r="AB17" t="str">
        <f t="shared" si="16"/>
        <v>Neplatné stanoviště v souvislosti s terminálem/zastávkou, Chybné/Chybějící datum</v>
      </c>
      <c r="AC17" t="str">
        <f t="shared" si="17"/>
        <v>Neplatné stanoviště v souvislosti s terminálem/zastávkou, Chybné/Chybějící datum, Chybí čas příjezdu</v>
      </c>
      <c r="AD17" t="str">
        <f t="shared" si="18"/>
        <v>Neplatné stanoviště v souvislosti s terminálem/zastávkou, Chybné/Chybějící datum, Chybí čas příjezdu</v>
      </c>
      <c r="AE17" t="str">
        <f t="shared" si="19"/>
        <v>Neplatné stanoviště v souvislosti s terminálem/zastávkou, Chybné/Chybějící datum, Chybí čas příjezdu</v>
      </c>
      <c r="AF17" s="14" t="str">
        <f t="shared" si="20"/>
        <v>Neplatné stanoviště v souvislosti s terminálem/zastávkou, Chybné/Chybějící datum, Chybí čas příjezdu</v>
      </c>
    </row>
    <row r="18" spans="1:32" ht="15" customHeight="1" x14ac:dyDescent="0.25">
      <c r="A18" s="5"/>
      <c r="D18" s="6"/>
      <c r="F18" s="120">
        <v>16</v>
      </c>
      <c r="K18" s="5">
        <v>6</v>
      </c>
      <c r="L18" s="6">
        <v>30</v>
      </c>
      <c r="N18" s="20">
        <v>16</v>
      </c>
      <c r="P18" s="5">
        <v>15</v>
      </c>
      <c r="Q18" t="str">
        <f t="shared" si="13"/>
        <v>0001111</v>
      </c>
      <c r="R18" s="4">
        <f t="shared" si="2"/>
        <v>1</v>
      </c>
      <c r="S18">
        <f t="shared" si="3"/>
        <v>1</v>
      </c>
      <c r="T18">
        <f t="shared" si="4"/>
        <v>1</v>
      </c>
      <c r="U18">
        <f t="shared" si="5"/>
        <v>1</v>
      </c>
      <c r="V18">
        <f t="shared" si="6"/>
        <v>0</v>
      </c>
      <c r="W18">
        <f t="shared" si="7"/>
        <v>0</v>
      </c>
      <c r="X18">
        <f t="shared" si="8"/>
        <v>0</v>
      </c>
      <c r="Y18" s="4">
        <f t="shared" si="21"/>
        <v>4</v>
      </c>
      <c r="Z18" s="5" t="str">
        <f t="shared" si="14"/>
        <v>Chybí údaje o zastávce</v>
      </c>
      <c r="AA18" t="str">
        <f t="shared" si="15"/>
        <v>Chybí údaje o zastávce, Neplatné stanoviště v souvislosti s terminálem/zastávkou</v>
      </c>
      <c r="AB18" t="str">
        <f t="shared" si="16"/>
        <v>Chybí údaje o zastávce, Neplatné stanoviště v souvislosti s terminálem/zastávkou, Chybné/Chybějící datum</v>
      </c>
      <c r="AC18" t="str">
        <f t="shared" si="17"/>
        <v>Chybí údaje o zastávce, Neplatné stanoviště v souvislosti s terminálem/zastávkou, Chybné/Chybějící datum, Chybí čas příjezdu</v>
      </c>
      <c r="AD18" t="str">
        <f t="shared" si="18"/>
        <v>Chybí údaje o zastávce, Neplatné stanoviště v souvislosti s terminálem/zastávkou, Chybné/Chybějící datum, Chybí čas příjezdu</v>
      </c>
      <c r="AE18" t="str">
        <f t="shared" si="19"/>
        <v>Chybí údaje o zastávce, Neplatné stanoviště v souvislosti s terminálem/zastávkou, Chybné/Chybějící datum, Chybí čas příjezdu</v>
      </c>
      <c r="AF18" s="14" t="str">
        <f t="shared" si="20"/>
        <v>Chybí údaje o zastávce, Neplatné stanoviště v souvislosti s terminálem/zastávkou, Chybné/Chybějící datum, Chybí čas příjezdu</v>
      </c>
    </row>
    <row r="19" spans="1:32" ht="15" customHeight="1" x14ac:dyDescent="0.25">
      <c r="A19" s="5"/>
      <c r="D19" s="6"/>
      <c r="F19" s="120">
        <v>17</v>
      </c>
      <c r="K19" s="5">
        <v>7</v>
      </c>
      <c r="L19" s="6">
        <v>31</v>
      </c>
      <c r="N19" s="20">
        <v>17</v>
      </c>
      <c r="P19" s="5">
        <v>16</v>
      </c>
      <c r="Q19" t="str">
        <f t="shared" si="13"/>
        <v>0010000</v>
      </c>
      <c r="R19" s="4">
        <f t="shared" si="2"/>
        <v>0</v>
      </c>
      <c r="S19">
        <f t="shared" si="3"/>
        <v>0</v>
      </c>
      <c r="T19">
        <f t="shared" si="4"/>
        <v>0</v>
      </c>
      <c r="U19">
        <f t="shared" si="5"/>
        <v>0</v>
      </c>
      <c r="V19">
        <f t="shared" si="6"/>
        <v>1</v>
      </c>
      <c r="W19">
        <f t="shared" si="7"/>
        <v>0</v>
      </c>
      <c r="X19">
        <f t="shared" si="8"/>
        <v>0</v>
      </c>
      <c r="Y19" s="4">
        <f t="shared" si="21"/>
        <v>1</v>
      </c>
      <c r="Z19" s="5" t="str">
        <f t="shared" si="14"/>
        <v/>
      </c>
      <c r="AA19" t="str">
        <f t="shared" si="15"/>
        <v/>
      </c>
      <c r="AB19" t="str">
        <f t="shared" si="16"/>
        <v/>
      </c>
      <c r="AC19" t="str">
        <f t="shared" si="17"/>
        <v/>
      </c>
      <c r="AD19" t="str">
        <f t="shared" si="18"/>
        <v>Chybí čas odjezdu</v>
      </c>
      <c r="AE19" t="str">
        <f t="shared" si="19"/>
        <v>Chybí čas odjezdu</v>
      </c>
      <c r="AF19" s="14" t="str">
        <f t="shared" si="20"/>
        <v>Chybí čas odjezdu</v>
      </c>
    </row>
    <row r="20" spans="1:32" ht="15" customHeight="1" x14ac:dyDescent="0.25">
      <c r="A20" s="5"/>
      <c r="D20" s="6"/>
      <c r="F20" s="120">
        <v>18</v>
      </c>
      <c r="K20" s="5">
        <v>8</v>
      </c>
      <c r="L20" s="6">
        <v>31</v>
      </c>
      <c r="N20" s="20">
        <v>18</v>
      </c>
      <c r="P20" s="5">
        <v>17</v>
      </c>
      <c r="Q20" t="str">
        <f t="shared" si="13"/>
        <v>0010001</v>
      </c>
      <c r="R20" s="4">
        <f t="shared" si="2"/>
        <v>1</v>
      </c>
      <c r="S20">
        <f t="shared" si="3"/>
        <v>0</v>
      </c>
      <c r="T20">
        <f t="shared" si="4"/>
        <v>0</v>
      </c>
      <c r="U20">
        <f t="shared" si="5"/>
        <v>0</v>
      </c>
      <c r="V20">
        <f t="shared" si="6"/>
        <v>1</v>
      </c>
      <c r="W20">
        <f t="shared" si="7"/>
        <v>0</v>
      </c>
      <c r="X20">
        <f t="shared" si="8"/>
        <v>0</v>
      </c>
      <c r="Y20" s="4">
        <f t="shared" si="21"/>
        <v>2</v>
      </c>
      <c r="Z20" s="5" t="str">
        <f t="shared" si="14"/>
        <v>Chybí údaje o zastávce</v>
      </c>
      <c r="AA20" t="str">
        <f t="shared" si="15"/>
        <v>Chybí údaje o zastávce</v>
      </c>
      <c r="AB20" t="str">
        <f t="shared" si="16"/>
        <v>Chybí údaje o zastávce</v>
      </c>
      <c r="AC20" t="str">
        <f t="shared" si="17"/>
        <v>Chybí údaje o zastávce</v>
      </c>
      <c r="AD20" t="str">
        <f t="shared" si="18"/>
        <v>Chybí údaje o zastávce, Chybí čas odjezdu</v>
      </c>
      <c r="AE20" t="str">
        <f t="shared" si="19"/>
        <v>Chybí údaje o zastávce, Chybí čas odjezdu</v>
      </c>
      <c r="AF20" s="14" t="str">
        <f t="shared" si="20"/>
        <v>Chybí údaje o zastávce, Chybí čas odjezdu</v>
      </c>
    </row>
    <row r="21" spans="1:32" ht="15" customHeight="1" x14ac:dyDescent="0.25">
      <c r="A21" s="5"/>
      <c r="D21" s="6"/>
      <c r="F21" s="120">
        <v>19</v>
      </c>
      <c r="K21" s="5">
        <v>9</v>
      </c>
      <c r="L21" s="6">
        <v>30</v>
      </c>
      <c r="N21" s="20">
        <v>19</v>
      </c>
      <c r="P21" s="5">
        <v>18</v>
      </c>
      <c r="Q21" t="str">
        <f t="shared" si="13"/>
        <v>0010010</v>
      </c>
      <c r="R21" s="4">
        <f t="shared" si="2"/>
        <v>0</v>
      </c>
      <c r="S21">
        <f t="shared" si="3"/>
        <v>1</v>
      </c>
      <c r="T21">
        <f t="shared" si="4"/>
        <v>0</v>
      </c>
      <c r="U21">
        <f t="shared" si="5"/>
        <v>0</v>
      </c>
      <c r="V21">
        <f t="shared" si="6"/>
        <v>1</v>
      </c>
      <c r="W21">
        <f t="shared" si="7"/>
        <v>0</v>
      </c>
      <c r="X21">
        <f t="shared" si="8"/>
        <v>0</v>
      </c>
      <c r="Y21" s="4">
        <f t="shared" si="21"/>
        <v>2</v>
      </c>
      <c r="Z21" s="5" t="str">
        <f t="shared" si="14"/>
        <v/>
      </c>
      <c r="AA21" t="str">
        <f t="shared" si="15"/>
        <v>Neplatné stanoviště v souvislosti s terminálem/zastávkou</v>
      </c>
      <c r="AB21" t="str">
        <f t="shared" si="16"/>
        <v>Neplatné stanoviště v souvislosti s terminálem/zastávkou</v>
      </c>
      <c r="AC21" t="str">
        <f t="shared" si="17"/>
        <v>Neplatné stanoviště v souvislosti s terminálem/zastávkou</v>
      </c>
      <c r="AD21" t="str">
        <f t="shared" si="18"/>
        <v>Neplatné stanoviště v souvislosti s terminálem/zastávkou, Chybí čas odjezdu</v>
      </c>
      <c r="AE21" t="str">
        <f t="shared" si="19"/>
        <v>Neplatné stanoviště v souvislosti s terminálem/zastávkou, Chybí čas odjezdu</v>
      </c>
      <c r="AF21" s="14" t="str">
        <f t="shared" si="20"/>
        <v>Neplatné stanoviště v souvislosti s terminálem/zastávkou, Chybí čas odjezdu</v>
      </c>
    </row>
    <row r="22" spans="1:32" ht="15" customHeight="1" x14ac:dyDescent="0.25">
      <c r="A22" s="5"/>
      <c r="D22" s="6"/>
      <c r="F22" s="120">
        <v>20</v>
      </c>
      <c r="K22" s="5">
        <v>10</v>
      </c>
      <c r="L22" s="6">
        <v>31</v>
      </c>
      <c r="N22" s="20">
        <v>20</v>
      </c>
      <c r="P22" s="5">
        <v>19</v>
      </c>
      <c r="Q22" t="str">
        <f t="shared" si="13"/>
        <v>0010011</v>
      </c>
      <c r="R22" s="4">
        <f t="shared" si="2"/>
        <v>1</v>
      </c>
      <c r="S22">
        <f t="shared" si="3"/>
        <v>1</v>
      </c>
      <c r="T22">
        <f t="shared" si="4"/>
        <v>0</v>
      </c>
      <c r="U22">
        <f t="shared" si="5"/>
        <v>0</v>
      </c>
      <c r="V22">
        <f t="shared" si="6"/>
        <v>1</v>
      </c>
      <c r="W22">
        <f t="shared" si="7"/>
        <v>0</v>
      </c>
      <c r="X22">
        <f t="shared" si="8"/>
        <v>0</v>
      </c>
      <c r="Y22" s="4">
        <f t="shared" si="21"/>
        <v>3</v>
      </c>
      <c r="Z22" s="5" t="str">
        <f t="shared" si="14"/>
        <v>Chybí údaje o zastávce</v>
      </c>
      <c r="AA22" t="str">
        <f t="shared" si="15"/>
        <v>Chybí údaje o zastávce, Neplatné stanoviště v souvislosti s terminálem/zastávkou</v>
      </c>
      <c r="AB22" t="str">
        <f t="shared" si="16"/>
        <v>Chybí údaje o zastávce, Neplatné stanoviště v souvislosti s terminálem/zastávkou</v>
      </c>
      <c r="AC22" t="str">
        <f t="shared" si="17"/>
        <v>Chybí údaje o zastávce, Neplatné stanoviště v souvislosti s terminálem/zastávkou</v>
      </c>
      <c r="AD22" t="str">
        <f t="shared" si="18"/>
        <v>Chybí údaje o zastávce, Neplatné stanoviště v souvislosti s terminálem/zastávkou, Chybí čas odjezdu</v>
      </c>
      <c r="AE22" t="str">
        <f t="shared" si="19"/>
        <v>Chybí údaje o zastávce, Neplatné stanoviště v souvislosti s terminálem/zastávkou, Chybí čas odjezdu</v>
      </c>
      <c r="AF22" s="14" t="str">
        <f t="shared" si="20"/>
        <v>Chybí údaje o zastávce, Neplatné stanoviště v souvislosti s terminálem/zastávkou, Chybí čas odjezdu</v>
      </c>
    </row>
    <row r="23" spans="1:32" ht="15" customHeight="1" x14ac:dyDescent="0.25">
      <c r="A23" s="5"/>
      <c r="D23" s="6"/>
      <c r="F23" s="120">
        <v>21</v>
      </c>
      <c r="K23" s="5">
        <v>11</v>
      </c>
      <c r="L23" s="6">
        <v>30</v>
      </c>
      <c r="N23" s="20">
        <v>21</v>
      </c>
      <c r="P23" s="5">
        <v>20</v>
      </c>
      <c r="Q23" t="str">
        <f t="shared" si="13"/>
        <v>0010100</v>
      </c>
      <c r="R23" s="4">
        <f t="shared" si="2"/>
        <v>0</v>
      </c>
      <c r="S23">
        <f t="shared" si="3"/>
        <v>0</v>
      </c>
      <c r="T23">
        <f t="shared" si="4"/>
        <v>1</v>
      </c>
      <c r="U23">
        <f t="shared" si="5"/>
        <v>0</v>
      </c>
      <c r="V23">
        <f t="shared" si="6"/>
        <v>1</v>
      </c>
      <c r="W23">
        <f t="shared" si="7"/>
        <v>0</v>
      </c>
      <c r="X23">
        <f t="shared" si="8"/>
        <v>0</v>
      </c>
      <c r="Y23" s="4">
        <f t="shared" si="21"/>
        <v>2</v>
      </c>
      <c r="Z23" s="5" t="str">
        <f t="shared" si="14"/>
        <v/>
      </c>
      <c r="AA23" t="str">
        <f t="shared" si="15"/>
        <v/>
      </c>
      <c r="AB23" t="str">
        <f t="shared" si="16"/>
        <v>Chybné/Chybějící datum</v>
      </c>
      <c r="AC23" t="str">
        <f t="shared" si="17"/>
        <v>Chybné/Chybějící datum</v>
      </c>
      <c r="AD23" t="str">
        <f t="shared" si="18"/>
        <v>Chybné/Chybějící datum, Chybí čas odjezdu</v>
      </c>
      <c r="AE23" t="str">
        <f t="shared" si="19"/>
        <v>Chybné/Chybějící datum, Chybí čas odjezdu</v>
      </c>
      <c r="AF23" s="14" t="str">
        <f t="shared" si="20"/>
        <v>Chybné/Chybějící datum, Chybí čas odjezdu</v>
      </c>
    </row>
    <row r="24" spans="1:32" ht="15" customHeight="1" thickBot="1" x14ac:dyDescent="0.3">
      <c r="A24" s="5"/>
      <c r="D24" s="6"/>
      <c r="F24" s="120">
        <v>22</v>
      </c>
      <c r="K24" s="7">
        <v>12</v>
      </c>
      <c r="L24" s="9">
        <v>31</v>
      </c>
      <c r="N24" s="20">
        <v>22</v>
      </c>
      <c r="P24" s="5">
        <v>21</v>
      </c>
      <c r="Q24" t="str">
        <f t="shared" si="13"/>
        <v>0010101</v>
      </c>
      <c r="R24" s="4">
        <f t="shared" si="2"/>
        <v>1</v>
      </c>
      <c r="S24">
        <f t="shared" si="3"/>
        <v>0</v>
      </c>
      <c r="T24">
        <f t="shared" si="4"/>
        <v>1</v>
      </c>
      <c r="U24">
        <f t="shared" si="5"/>
        <v>0</v>
      </c>
      <c r="V24">
        <f t="shared" si="6"/>
        <v>1</v>
      </c>
      <c r="W24">
        <f t="shared" si="7"/>
        <v>0</v>
      </c>
      <c r="X24">
        <f t="shared" si="8"/>
        <v>0</v>
      </c>
      <c r="Y24" s="4">
        <f t="shared" si="21"/>
        <v>3</v>
      </c>
      <c r="Z24" s="5" t="str">
        <f t="shared" si="14"/>
        <v>Chybí údaje o zastávce</v>
      </c>
      <c r="AA24" t="str">
        <f t="shared" si="15"/>
        <v>Chybí údaje o zastávce</v>
      </c>
      <c r="AB24" t="str">
        <f t="shared" si="16"/>
        <v>Chybí údaje o zastávce, Chybné/Chybějící datum</v>
      </c>
      <c r="AC24" t="str">
        <f t="shared" si="17"/>
        <v>Chybí údaje o zastávce, Chybné/Chybějící datum</v>
      </c>
      <c r="AD24" t="str">
        <f t="shared" si="18"/>
        <v>Chybí údaje o zastávce, Chybné/Chybějící datum, Chybí čas odjezdu</v>
      </c>
      <c r="AE24" t="str">
        <f t="shared" si="19"/>
        <v>Chybí údaje o zastávce, Chybné/Chybějící datum, Chybí čas odjezdu</v>
      </c>
      <c r="AF24" s="14" t="str">
        <f t="shared" si="20"/>
        <v>Chybí údaje o zastávce, Chybné/Chybějící datum, Chybí čas odjezdu</v>
      </c>
    </row>
    <row r="25" spans="1:32" ht="15" customHeight="1" thickBot="1" x14ac:dyDescent="0.3">
      <c r="A25" s="5"/>
      <c r="D25" s="6"/>
      <c r="F25" s="120">
        <v>23</v>
      </c>
      <c r="L25" s="6"/>
      <c r="N25" s="20">
        <v>23</v>
      </c>
      <c r="P25" s="5">
        <v>22</v>
      </c>
      <c r="Q25" t="str">
        <f t="shared" si="13"/>
        <v>0010110</v>
      </c>
      <c r="R25" s="4">
        <f t="shared" si="2"/>
        <v>0</v>
      </c>
      <c r="S25">
        <f t="shared" si="3"/>
        <v>1</v>
      </c>
      <c r="T25">
        <f t="shared" si="4"/>
        <v>1</v>
      </c>
      <c r="U25">
        <f t="shared" si="5"/>
        <v>0</v>
      </c>
      <c r="V25">
        <f t="shared" si="6"/>
        <v>1</v>
      </c>
      <c r="W25">
        <f t="shared" si="7"/>
        <v>0</v>
      </c>
      <c r="X25">
        <f t="shared" si="8"/>
        <v>0</v>
      </c>
      <c r="Y25" s="4">
        <f t="shared" si="21"/>
        <v>3</v>
      </c>
      <c r="Z25" s="5" t="str">
        <f t="shared" si="14"/>
        <v/>
      </c>
      <c r="AA25" t="str">
        <f t="shared" si="15"/>
        <v>Neplatné stanoviště v souvislosti s terminálem/zastávkou</v>
      </c>
      <c r="AB25" t="str">
        <f t="shared" si="16"/>
        <v>Neplatné stanoviště v souvislosti s terminálem/zastávkou, Chybné/Chybějící datum</v>
      </c>
      <c r="AC25" t="str">
        <f t="shared" si="17"/>
        <v>Neplatné stanoviště v souvislosti s terminálem/zastávkou, Chybné/Chybějící datum</v>
      </c>
      <c r="AD25" t="str">
        <f t="shared" si="18"/>
        <v>Neplatné stanoviště v souvislosti s terminálem/zastávkou, Chybné/Chybějící datum, Chybí čas odjezdu</v>
      </c>
      <c r="AE25" t="str">
        <f t="shared" si="19"/>
        <v>Neplatné stanoviště v souvislosti s terminálem/zastávkou, Chybné/Chybějící datum, Chybí čas odjezdu</v>
      </c>
      <c r="AF25" s="14" t="str">
        <f t="shared" si="20"/>
        <v>Neplatné stanoviště v souvislosti s terminálem/zastávkou, Chybné/Chybějící datum, Chybí čas odjezdu</v>
      </c>
    </row>
    <row r="26" spans="1:32" ht="15" customHeight="1" thickBot="1" x14ac:dyDescent="0.3">
      <c r="A26" s="5"/>
      <c r="D26" s="6"/>
      <c r="F26" s="120">
        <v>24</v>
      </c>
      <c r="K26" s="317" t="s">
        <v>54</v>
      </c>
      <c r="L26" s="318"/>
      <c r="N26" s="20">
        <v>24</v>
      </c>
      <c r="P26" s="5">
        <v>23</v>
      </c>
      <c r="Q26" t="str">
        <f t="shared" si="13"/>
        <v>0010111</v>
      </c>
      <c r="R26" s="4">
        <f t="shared" si="2"/>
        <v>1</v>
      </c>
      <c r="S26">
        <f t="shared" si="3"/>
        <v>1</v>
      </c>
      <c r="T26">
        <f t="shared" si="4"/>
        <v>1</v>
      </c>
      <c r="U26">
        <f t="shared" si="5"/>
        <v>0</v>
      </c>
      <c r="V26">
        <f t="shared" si="6"/>
        <v>1</v>
      </c>
      <c r="W26">
        <f t="shared" si="7"/>
        <v>0</v>
      </c>
      <c r="X26">
        <f t="shared" si="8"/>
        <v>0</v>
      </c>
      <c r="Y26" s="4">
        <f t="shared" si="21"/>
        <v>4</v>
      </c>
      <c r="Z26" s="5" t="str">
        <f t="shared" si="14"/>
        <v>Chybí údaje o zastávce</v>
      </c>
      <c r="AA26" t="str">
        <f t="shared" si="15"/>
        <v>Chybí údaje o zastávce, Neplatné stanoviště v souvislosti s terminálem/zastávkou</v>
      </c>
      <c r="AB26" t="str">
        <f t="shared" si="16"/>
        <v>Chybí údaje o zastávce, Neplatné stanoviště v souvislosti s terminálem/zastávkou, Chybné/Chybějící datum</v>
      </c>
      <c r="AC26" t="str">
        <f t="shared" si="17"/>
        <v>Chybí údaje o zastávce, Neplatné stanoviště v souvislosti s terminálem/zastávkou, Chybné/Chybějící datum</v>
      </c>
      <c r="AD26" t="str">
        <f t="shared" si="18"/>
        <v>Chybí údaje o zastávce, Neplatné stanoviště v souvislosti s terminálem/zastávkou, Chybné/Chybějící datum, Chybí čas odjezdu</v>
      </c>
      <c r="AE26" t="str">
        <f t="shared" si="19"/>
        <v>Chybí údaje o zastávce, Neplatné stanoviště v souvislosti s terminálem/zastávkou, Chybné/Chybějící datum, Chybí čas odjezdu</v>
      </c>
      <c r="AF26" s="14" t="str">
        <f t="shared" si="20"/>
        <v>Chybí údaje o zastávce, Neplatné stanoviště v souvislosti s terminálem/zastávkou, Chybné/Chybějící datum, Chybí čas odjezdu</v>
      </c>
    </row>
    <row r="27" spans="1:32" ht="15" customHeight="1" x14ac:dyDescent="0.25">
      <c r="A27" s="5"/>
      <c r="D27" s="6"/>
      <c r="F27" s="120">
        <v>25</v>
      </c>
      <c r="K27" s="25" t="s">
        <v>55</v>
      </c>
      <c r="L27" s="29" t="s">
        <v>57</v>
      </c>
      <c r="N27" s="20">
        <v>25</v>
      </c>
      <c r="P27" s="5">
        <v>24</v>
      </c>
      <c r="Q27" t="str">
        <f t="shared" si="13"/>
        <v>0011000</v>
      </c>
      <c r="R27" s="4">
        <f t="shared" si="2"/>
        <v>0</v>
      </c>
      <c r="S27">
        <f t="shared" si="3"/>
        <v>0</v>
      </c>
      <c r="T27">
        <f t="shared" si="4"/>
        <v>0</v>
      </c>
      <c r="U27">
        <f t="shared" si="5"/>
        <v>1</v>
      </c>
      <c r="V27">
        <f t="shared" si="6"/>
        <v>1</v>
      </c>
      <c r="W27">
        <f t="shared" si="7"/>
        <v>0</v>
      </c>
      <c r="X27">
        <f t="shared" si="8"/>
        <v>0</v>
      </c>
      <c r="Y27" s="4">
        <f t="shared" si="21"/>
        <v>2</v>
      </c>
      <c r="Z27" s="5" t="str">
        <f t="shared" si="14"/>
        <v/>
      </c>
      <c r="AA27" t="str">
        <f t="shared" si="15"/>
        <v/>
      </c>
      <c r="AB27" t="str">
        <f t="shared" si="16"/>
        <v/>
      </c>
      <c r="AC27" t="str">
        <f t="shared" si="17"/>
        <v>Chybí čas příjezdu</v>
      </c>
      <c r="AD27" t="str">
        <f t="shared" si="18"/>
        <v>Chybí čas příjezdu, Chybí čas odjezdu</v>
      </c>
      <c r="AE27" t="str">
        <f t="shared" si="19"/>
        <v>Chybí čas příjezdu, Chybí čas odjezdu</v>
      </c>
      <c r="AF27" s="14" t="str">
        <f t="shared" si="20"/>
        <v>Chybí čas příjezdu, Chybí čas odjezdu</v>
      </c>
    </row>
    <row r="28" spans="1:32" ht="15" customHeight="1" thickBot="1" x14ac:dyDescent="0.3">
      <c r="A28" s="5"/>
      <c r="D28" s="6"/>
      <c r="F28" s="120">
        <v>26</v>
      </c>
      <c r="K28" s="7" t="s">
        <v>56</v>
      </c>
      <c r="L28" s="30" t="s">
        <v>58</v>
      </c>
      <c r="N28" s="20">
        <v>26</v>
      </c>
      <c r="P28" s="5">
        <v>25</v>
      </c>
      <c r="Q28" t="str">
        <f t="shared" si="13"/>
        <v>0011001</v>
      </c>
      <c r="R28" s="4">
        <f t="shared" si="2"/>
        <v>1</v>
      </c>
      <c r="S28">
        <f t="shared" si="3"/>
        <v>0</v>
      </c>
      <c r="T28">
        <f t="shared" si="4"/>
        <v>0</v>
      </c>
      <c r="U28">
        <f t="shared" si="5"/>
        <v>1</v>
      </c>
      <c r="V28">
        <f t="shared" si="6"/>
        <v>1</v>
      </c>
      <c r="W28">
        <f t="shared" si="7"/>
        <v>0</v>
      </c>
      <c r="X28">
        <f t="shared" si="8"/>
        <v>0</v>
      </c>
      <c r="Y28" s="4">
        <f t="shared" si="21"/>
        <v>3</v>
      </c>
      <c r="Z28" s="5" t="str">
        <f t="shared" si="14"/>
        <v>Chybí údaje o zastávce</v>
      </c>
      <c r="AA28" t="str">
        <f t="shared" si="15"/>
        <v>Chybí údaje o zastávce</v>
      </c>
      <c r="AB28" t="str">
        <f t="shared" si="16"/>
        <v>Chybí údaje o zastávce</v>
      </c>
      <c r="AC28" t="str">
        <f t="shared" si="17"/>
        <v>Chybí údaje o zastávce, Chybí čas příjezdu</v>
      </c>
      <c r="AD28" t="str">
        <f t="shared" si="18"/>
        <v>Chybí údaje o zastávce, Chybí čas příjezdu, Chybí čas odjezdu</v>
      </c>
      <c r="AE28" t="str">
        <f t="shared" si="19"/>
        <v>Chybí údaje o zastávce, Chybí čas příjezdu, Chybí čas odjezdu</v>
      </c>
      <c r="AF28" s="14" t="str">
        <f t="shared" si="20"/>
        <v>Chybí údaje o zastávce, Chybí čas příjezdu, Chybí čas odjezdu</v>
      </c>
    </row>
    <row r="29" spans="1:32" ht="15" customHeight="1" x14ac:dyDescent="0.25">
      <c r="A29" s="5"/>
      <c r="D29" s="6"/>
      <c r="F29" s="120">
        <v>27</v>
      </c>
      <c r="L29" s="6"/>
      <c r="N29" s="20">
        <v>27</v>
      </c>
      <c r="P29" s="5">
        <v>26</v>
      </c>
      <c r="Q29" t="str">
        <f t="shared" si="13"/>
        <v>0011010</v>
      </c>
      <c r="R29" s="4">
        <f t="shared" si="2"/>
        <v>0</v>
      </c>
      <c r="S29">
        <f t="shared" si="3"/>
        <v>1</v>
      </c>
      <c r="T29">
        <f t="shared" si="4"/>
        <v>0</v>
      </c>
      <c r="U29">
        <f t="shared" si="5"/>
        <v>1</v>
      </c>
      <c r="V29">
        <f t="shared" si="6"/>
        <v>1</v>
      </c>
      <c r="W29">
        <f t="shared" si="7"/>
        <v>0</v>
      </c>
      <c r="X29">
        <f t="shared" si="8"/>
        <v>0</v>
      </c>
      <c r="Y29" s="4">
        <f t="shared" si="21"/>
        <v>3</v>
      </c>
      <c r="Z29" s="5" t="str">
        <f t="shared" si="14"/>
        <v/>
      </c>
      <c r="AA29" t="str">
        <f t="shared" si="15"/>
        <v>Neplatné stanoviště v souvislosti s terminálem/zastávkou</v>
      </c>
      <c r="AB29" t="str">
        <f t="shared" si="16"/>
        <v>Neplatné stanoviště v souvislosti s terminálem/zastávkou</v>
      </c>
      <c r="AC29" t="str">
        <f t="shared" si="17"/>
        <v>Neplatné stanoviště v souvislosti s terminálem/zastávkou, Chybí čas příjezdu</v>
      </c>
      <c r="AD29" t="str">
        <f t="shared" si="18"/>
        <v>Neplatné stanoviště v souvislosti s terminálem/zastávkou, Chybí čas příjezdu, Chybí čas odjezdu</v>
      </c>
      <c r="AE29" t="str">
        <f t="shared" si="19"/>
        <v>Neplatné stanoviště v souvislosti s terminálem/zastávkou, Chybí čas příjezdu, Chybí čas odjezdu</v>
      </c>
      <c r="AF29" s="14" t="str">
        <f t="shared" si="20"/>
        <v>Neplatné stanoviště v souvislosti s terminálem/zastávkou, Chybí čas příjezdu, Chybí čas odjezdu</v>
      </c>
    </row>
    <row r="30" spans="1:32" ht="15" customHeight="1" x14ac:dyDescent="0.25">
      <c r="A30" s="5"/>
      <c r="D30" s="6"/>
      <c r="F30" s="120">
        <v>28</v>
      </c>
      <c r="K30" s="319" t="s">
        <v>193</v>
      </c>
      <c r="L30" s="320"/>
      <c r="N30" s="20">
        <v>28</v>
      </c>
      <c r="P30" s="5">
        <v>27</v>
      </c>
      <c r="Q30" t="str">
        <f t="shared" si="13"/>
        <v>0011011</v>
      </c>
      <c r="R30" s="4">
        <f t="shared" si="2"/>
        <v>1</v>
      </c>
      <c r="S30">
        <f t="shared" si="3"/>
        <v>1</v>
      </c>
      <c r="T30">
        <f t="shared" si="4"/>
        <v>0</v>
      </c>
      <c r="U30">
        <f t="shared" si="5"/>
        <v>1</v>
      </c>
      <c r="V30">
        <f t="shared" si="6"/>
        <v>1</v>
      </c>
      <c r="W30">
        <f t="shared" si="7"/>
        <v>0</v>
      </c>
      <c r="X30">
        <f t="shared" si="8"/>
        <v>0</v>
      </c>
      <c r="Y30" s="4">
        <f t="shared" si="21"/>
        <v>4</v>
      </c>
      <c r="Z30" s="5" t="str">
        <f t="shared" si="14"/>
        <v>Chybí údaje o zastávce</v>
      </c>
      <c r="AA30" t="str">
        <f t="shared" si="15"/>
        <v>Chybí údaje o zastávce, Neplatné stanoviště v souvislosti s terminálem/zastávkou</v>
      </c>
      <c r="AB30" t="str">
        <f t="shared" si="16"/>
        <v>Chybí údaje o zastávce, Neplatné stanoviště v souvislosti s terminálem/zastávkou</v>
      </c>
      <c r="AC30" t="str">
        <f t="shared" si="17"/>
        <v>Chybí údaje o zastávce, Neplatné stanoviště v souvislosti s terminálem/zastávkou, Chybí čas příjezdu</v>
      </c>
      <c r="AD30" t="str">
        <f t="shared" si="18"/>
        <v>Chybí údaje o zastávce, Neplatné stanoviště v souvislosti s terminálem/zastávkou, Chybí čas příjezdu, Chybí čas odjezdu</v>
      </c>
      <c r="AE30" t="str">
        <f t="shared" si="19"/>
        <v>Chybí údaje o zastávce, Neplatné stanoviště v souvislosti s terminálem/zastávkou, Chybí čas příjezdu, Chybí čas odjezdu</v>
      </c>
      <c r="AF30" s="14" t="str">
        <f t="shared" si="20"/>
        <v>Chybí údaje o zastávce, Neplatné stanoviště v souvislosti s terminálem/zastávkou, Chybí čas příjezdu, Chybí čas odjezdu</v>
      </c>
    </row>
    <row r="31" spans="1:32" ht="15" customHeight="1" x14ac:dyDescent="0.25">
      <c r="A31" s="5"/>
      <c r="D31" s="6"/>
      <c r="F31" s="120">
        <v>29</v>
      </c>
      <c r="K31" s="315" t="s">
        <v>191</v>
      </c>
      <c r="L31" s="316"/>
      <c r="N31" s="20">
        <v>29</v>
      </c>
      <c r="P31" s="5">
        <v>28</v>
      </c>
      <c r="Q31" t="str">
        <f t="shared" si="13"/>
        <v>0011100</v>
      </c>
      <c r="R31" s="4">
        <f t="shared" si="2"/>
        <v>0</v>
      </c>
      <c r="S31">
        <f t="shared" si="3"/>
        <v>0</v>
      </c>
      <c r="T31">
        <f t="shared" si="4"/>
        <v>1</v>
      </c>
      <c r="U31">
        <f t="shared" si="5"/>
        <v>1</v>
      </c>
      <c r="V31">
        <f t="shared" si="6"/>
        <v>1</v>
      </c>
      <c r="W31">
        <f t="shared" si="7"/>
        <v>0</v>
      </c>
      <c r="X31">
        <f t="shared" si="8"/>
        <v>0</v>
      </c>
      <c r="Y31" s="4">
        <f t="shared" si="21"/>
        <v>3</v>
      </c>
      <c r="Z31" s="5" t="str">
        <f t="shared" si="14"/>
        <v/>
      </c>
      <c r="AA31" t="str">
        <f t="shared" si="15"/>
        <v/>
      </c>
      <c r="AB31" t="str">
        <f t="shared" si="16"/>
        <v>Chybné/Chybějící datum</v>
      </c>
      <c r="AC31" t="str">
        <f t="shared" si="17"/>
        <v>Chybné/Chybějící datum, Chybí čas příjezdu</v>
      </c>
      <c r="AD31" t="str">
        <f t="shared" si="18"/>
        <v>Chybné/Chybějící datum, Chybí čas příjezdu, Chybí čas odjezdu</v>
      </c>
      <c r="AE31" t="str">
        <f t="shared" si="19"/>
        <v>Chybné/Chybějící datum, Chybí čas příjezdu, Chybí čas odjezdu</v>
      </c>
      <c r="AF31" s="14" t="str">
        <f t="shared" si="20"/>
        <v>Chybné/Chybějící datum, Chybí čas příjezdu, Chybí čas odjezdu</v>
      </c>
    </row>
    <row r="32" spans="1:32" ht="15" customHeight="1" x14ac:dyDescent="0.25">
      <c r="A32" s="5"/>
      <c r="D32" s="6"/>
      <c r="F32" s="120">
        <v>30</v>
      </c>
      <c r="K32" s="315" t="s">
        <v>192</v>
      </c>
      <c r="L32" s="316"/>
      <c r="N32" s="20">
        <v>30</v>
      </c>
      <c r="P32" s="5">
        <v>29</v>
      </c>
      <c r="Q32" t="str">
        <f t="shared" si="13"/>
        <v>0011101</v>
      </c>
      <c r="R32" s="4">
        <f t="shared" si="2"/>
        <v>1</v>
      </c>
      <c r="S32">
        <f t="shared" si="3"/>
        <v>0</v>
      </c>
      <c r="T32">
        <f t="shared" si="4"/>
        <v>1</v>
      </c>
      <c r="U32">
        <f t="shared" si="5"/>
        <v>1</v>
      </c>
      <c r="V32">
        <f t="shared" si="6"/>
        <v>1</v>
      </c>
      <c r="W32">
        <f t="shared" si="7"/>
        <v>0</v>
      </c>
      <c r="X32">
        <f t="shared" si="8"/>
        <v>0</v>
      </c>
      <c r="Y32" s="4">
        <f t="shared" si="21"/>
        <v>4</v>
      </c>
      <c r="Z32" s="5" t="str">
        <f t="shared" si="14"/>
        <v>Chybí údaje o zastávce</v>
      </c>
      <c r="AA32" t="str">
        <f t="shared" si="15"/>
        <v>Chybí údaje o zastávce</v>
      </c>
      <c r="AB32" t="str">
        <f t="shared" si="16"/>
        <v>Chybí údaje o zastávce, Chybné/Chybějící datum</v>
      </c>
      <c r="AC32" t="str">
        <f t="shared" si="17"/>
        <v>Chybí údaje o zastávce, Chybné/Chybějící datum, Chybí čas příjezdu</v>
      </c>
      <c r="AD32" t="str">
        <f t="shared" si="18"/>
        <v>Chybí údaje o zastávce, Chybné/Chybějící datum, Chybí čas příjezdu, Chybí čas odjezdu</v>
      </c>
      <c r="AE32" t="str">
        <f t="shared" si="19"/>
        <v>Chybí údaje o zastávce, Chybné/Chybějící datum, Chybí čas příjezdu, Chybí čas odjezdu</v>
      </c>
      <c r="AF32" s="14" t="str">
        <f t="shared" si="20"/>
        <v>Chybí údaje o zastávce, Chybné/Chybějící datum, Chybí čas příjezdu, Chybí čas odjezdu</v>
      </c>
    </row>
    <row r="33" spans="1:32" ht="15" customHeight="1" thickBot="1" x14ac:dyDescent="0.3">
      <c r="A33" s="5"/>
      <c r="D33" s="6"/>
      <c r="F33" s="121">
        <v>31</v>
      </c>
      <c r="G33" s="8"/>
      <c r="H33" s="8"/>
      <c r="I33" s="8"/>
      <c r="J33" s="8" t="s">
        <v>114</v>
      </c>
      <c r="K33" s="313" t="s">
        <v>196</v>
      </c>
      <c r="L33" s="314"/>
      <c r="N33" s="20">
        <v>31</v>
      </c>
      <c r="P33" s="5">
        <v>30</v>
      </c>
      <c r="Q33" t="str">
        <f t="shared" si="13"/>
        <v>0011110</v>
      </c>
      <c r="R33" s="4">
        <f t="shared" si="2"/>
        <v>0</v>
      </c>
      <c r="S33">
        <f t="shared" si="3"/>
        <v>1</v>
      </c>
      <c r="T33">
        <f t="shared" si="4"/>
        <v>1</v>
      </c>
      <c r="U33">
        <f t="shared" si="5"/>
        <v>1</v>
      </c>
      <c r="V33">
        <f t="shared" si="6"/>
        <v>1</v>
      </c>
      <c r="W33">
        <f t="shared" si="7"/>
        <v>0</v>
      </c>
      <c r="X33">
        <f t="shared" si="8"/>
        <v>0</v>
      </c>
      <c r="Y33" s="4">
        <f t="shared" si="21"/>
        <v>4</v>
      </c>
      <c r="Z33" s="5" t="str">
        <f t="shared" si="14"/>
        <v/>
      </c>
      <c r="AA33" t="str">
        <f t="shared" si="15"/>
        <v>Neplatné stanoviště v souvislosti s terminálem/zastávkou</v>
      </c>
      <c r="AB33" t="str">
        <f t="shared" si="16"/>
        <v>Neplatné stanoviště v souvislosti s terminálem/zastávkou, Chybné/Chybějící datum</v>
      </c>
      <c r="AC33" t="str">
        <f t="shared" si="17"/>
        <v>Neplatné stanoviště v souvislosti s terminálem/zastávkou, Chybné/Chybějící datum, Chybí čas příjezdu</v>
      </c>
      <c r="AD33" t="str">
        <f t="shared" si="18"/>
        <v>Neplatné stanoviště v souvislosti s terminálem/zastávkou, Chybné/Chybějící datum, Chybí čas příjezdu, Chybí čas odjezdu</v>
      </c>
      <c r="AE33" t="str">
        <f t="shared" si="19"/>
        <v>Neplatné stanoviště v souvislosti s terminálem/zastávkou, Chybné/Chybějící datum, Chybí čas příjezdu, Chybí čas odjezdu</v>
      </c>
      <c r="AF33" s="14" t="str">
        <f t="shared" si="20"/>
        <v>Neplatné stanoviště v souvislosti s terminálem/zastávkou, Chybné/Chybějící datum, Chybí čas příjezdu, Chybí čas odjezdu</v>
      </c>
    </row>
    <row r="34" spans="1:32" ht="15" customHeight="1" x14ac:dyDescent="0.25">
      <c r="A34" s="5"/>
      <c r="D34" s="6"/>
      <c r="N34" s="20">
        <v>32</v>
      </c>
      <c r="P34" s="5">
        <v>31</v>
      </c>
      <c r="Q34" t="str">
        <f t="shared" si="13"/>
        <v>0011111</v>
      </c>
      <c r="R34" s="4">
        <f t="shared" si="2"/>
        <v>1</v>
      </c>
      <c r="S34">
        <f t="shared" si="3"/>
        <v>1</v>
      </c>
      <c r="T34">
        <f t="shared" si="4"/>
        <v>1</v>
      </c>
      <c r="U34">
        <f t="shared" si="5"/>
        <v>1</v>
      </c>
      <c r="V34">
        <f t="shared" si="6"/>
        <v>1</v>
      </c>
      <c r="W34">
        <f t="shared" si="7"/>
        <v>0</v>
      </c>
      <c r="X34">
        <f t="shared" si="8"/>
        <v>0</v>
      </c>
      <c r="Y34" s="4">
        <f t="shared" si="21"/>
        <v>5</v>
      </c>
      <c r="Z34" s="5" t="str">
        <f t="shared" si="14"/>
        <v>Chybí údaje o zastávce</v>
      </c>
      <c r="AA34" t="str">
        <f t="shared" si="15"/>
        <v>Chybí údaje o zastávce, Neplatné stanoviště v souvislosti s terminálem/zastávkou</v>
      </c>
      <c r="AB34" t="str">
        <f t="shared" si="16"/>
        <v>Chybí údaje o zastávce, Neplatné stanoviště v souvislosti s terminálem/zastávkou, Chybné/Chybějící datum</v>
      </c>
      <c r="AC34" t="str">
        <f t="shared" si="17"/>
        <v>Chybí údaje o zastávce, Neplatné stanoviště v souvislosti s terminálem/zastávkou, Chybné/Chybějící datum, Chybí čas příjezdu</v>
      </c>
      <c r="AD34" t="str">
        <f t="shared" si="18"/>
        <v>Chybí údaje o zastávce, Neplatné stanoviště v souvislosti s terminálem/zastávkou, Chybné/Chybějící datum, Chybí čas příjezdu, Chybí čas odjezdu</v>
      </c>
      <c r="AE34" t="str">
        <f t="shared" si="19"/>
        <v>Chybí údaje o zastávce, Neplatné stanoviště v souvislosti s terminálem/zastávkou, Chybné/Chybějící datum, Chybí čas příjezdu, Chybí čas odjezdu</v>
      </c>
      <c r="AF34" s="14" t="str">
        <f t="shared" si="20"/>
        <v>Chybí údaje o zastávce, Neplatné stanoviště v souvislosti s terminálem/zastávkou, Chybné/Chybějící datum, Chybí čas příjezdu, Chybí čas odjezdu</v>
      </c>
    </row>
    <row r="35" spans="1:32" ht="15" customHeight="1" x14ac:dyDescent="0.25">
      <c r="A35" s="5"/>
      <c r="D35" s="6"/>
      <c r="N35" s="20">
        <v>33</v>
      </c>
      <c r="P35" s="5">
        <v>32</v>
      </c>
      <c r="Q35" t="str">
        <f t="shared" si="13"/>
        <v>0100000</v>
      </c>
      <c r="R35" s="4">
        <f t="shared" si="2"/>
        <v>0</v>
      </c>
      <c r="S35">
        <f t="shared" si="3"/>
        <v>0</v>
      </c>
      <c r="T35">
        <f t="shared" si="4"/>
        <v>0</v>
      </c>
      <c r="U35">
        <f t="shared" si="5"/>
        <v>0</v>
      </c>
      <c r="V35">
        <f t="shared" si="6"/>
        <v>0</v>
      </c>
      <c r="W35">
        <f t="shared" si="7"/>
        <v>1</v>
      </c>
      <c r="X35">
        <f t="shared" si="8"/>
        <v>0</v>
      </c>
      <c r="Y35" s="4">
        <f t="shared" si="21"/>
        <v>1</v>
      </c>
      <c r="Z35" s="5" t="str">
        <f t="shared" si="14"/>
        <v/>
      </c>
      <c r="AA35" t="str">
        <f t="shared" si="15"/>
        <v/>
      </c>
      <c r="AB35" t="str">
        <f t="shared" si="16"/>
        <v/>
      </c>
      <c r="AC35" t="str">
        <f t="shared" si="17"/>
        <v/>
      </c>
      <c r="AD35" t="str">
        <f t="shared" si="18"/>
        <v/>
      </c>
      <c r="AE35" t="str">
        <f t="shared" si="19"/>
        <v>Čekací doba musí být v rozpětí 1 až 60 minut.</v>
      </c>
      <c r="AF35" s="14" t="str">
        <f t="shared" si="20"/>
        <v>Čekací doba musí být v rozpětí 1 až 60 minut.</v>
      </c>
    </row>
    <row r="36" spans="1:32" ht="15" customHeight="1" x14ac:dyDescent="0.25">
      <c r="A36" s="5"/>
      <c r="D36" s="6"/>
      <c r="N36" s="20">
        <v>34</v>
      </c>
      <c r="P36" s="5">
        <v>33</v>
      </c>
      <c r="Q36" t="str">
        <f t="shared" si="13"/>
        <v>0100001</v>
      </c>
      <c r="R36" s="4">
        <f t="shared" ref="R36:R67" si="22">MOD($Q36,R$3)</f>
        <v>1</v>
      </c>
      <c r="S36">
        <f t="shared" ref="S36:S67" si="23">(MOD($Q36,S$3)-MOD($Q36,R$3))/$R$3</f>
        <v>0</v>
      </c>
      <c r="T36">
        <f t="shared" ref="T36:T67" si="24">(MOD($Q36,T$3)-MOD($Q36,S$3))/$S$3</f>
        <v>0</v>
      </c>
      <c r="U36">
        <f t="shared" ref="U36:U67" si="25">(MOD($Q36,U$3)-MOD($Q36,T$3))/$T$3</f>
        <v>0</v>
      </c>
      <c r="V36">
        <f t="shared" ref="V36:V67" si="26">(MOD($Q36,V$3)-MOD($Q36,U$3))/$U$3</f>
        <v>0</v>
      </c>
      <c r="W36">
        <f t="shared" ref="W36:W67" si="27">(MOD($Q36,W$3)-MOD($Q36,V$3))/$V$3</f>
        <v>1</v>
      </c>
      <c r="X36">
        <f t="shared" ref="X36:X67" si="28">(MOD($Q36,X$3)-MOD($Q36,W$3))/$W$3</f>
        <v>0</v>
      </c>
      <c r="Y36" s="4">
        <f t="shared" si="21"/>
        <v>2</v>
      </c>
      <c r="Z36" s="5" t="str">
        <f t="shared" si="14"/>
        <v>Chybí údaje o zastávce</v>
      </c>
      <c r="AA36" t="str">
        <f t="shared" si="15"/>
        <v>Chybí údaje o zastávce</v>
      </c>
      <c r="AB36" t="str">
        <f t="shared" si="16"/>
        <v>Chybí údaje o zastávce</v>
      </c>
      <c r="AC36" t="str">
        <f t="shared" si="17"/>
        <v>Chybí údaje o zastávce</v>
      </c>
      <c r="AD36" t="str">
        <f t="shared" si="18"/>
        <v>Chybí údaje o zastávce</v>
      </c>
      <c r="AE36" t="str">
        <f t="shared" si="19"/>
        <v>Chybí údaje o zastávce, Čekací doba musí být v rozpětí 1 až 60 minut.</v>
      </c>
      <c r="AF36" s="14" t="str">
        <f t="shared" si="20"/>
        <v>Chybí údaje o zastávce, Čekací doba musí být v rozpětí 1 až 60 minut.</v>
      </c>
    </row>
    <row r="37" spans="1:32" ht="15" customHeight="1" x14ac:dyDescent="0.25">
      <c r="A37" s="5"/>
      <c r="D37" s="6"/>
      <c r="N37" s="20">
        <v>35</v>
      </c>
      <c r="P37" s="5">
        <v>34</v>
      </c>
      <c r="Q37" t="str">
        <f t="shared" si="13"/>
        <v>0100010</v>
      </c>
      <c r="R37" s="4">
        <f t="shared" si="22"/>
        <v>0</v>
      </c>
      <c r="S37">
        <f t="shared" si="23"/>
        <v>1</v>
      </c>
      <c r="T37">
        <f t="shared" si="24"/>
        <v>0</v>
      </c>
      <c r="U37">
        <f t="shared" si="25"/>
        <v>0</v>
      </c>
      <c r="V37">
        <f t="shared" si="26"/>
        <v>0</v>
      </c>
      <c r="W37">
        <f t="shared" si="27"/>
        <v>1</v>
      </c>
      <c r="X37">
        <f t="shared" si="28"/>
        <v>0</v>
      </c>
      <c r="Y37" s="4">
        <f t="shared" si="21"/>
        <v>2</v>
      </c>
      <c r="Z37" s="5" t="str">
        <f t="shared" si="14"/>
        <v/>
      </c>
      <c r="AA37" t="str">
        <f t="shared" si="15"/>
        <v>Neplatné stanoviště v souvislosti s terminálem/zastávkou</v>
      </c>
      <c r="AB37" t="str">
        <f t="shared" si="16"/>
        <v>Neplatné stanoviště v souvislosti s terminálem/zastávkou</v>
      </c>
      <c r="AC37" t="str">
        <f t="shared" si="17"/>
        <v>Neplatné stanoviště v souvislosti s terminálem/zastávkou</v>
      </c>
      <c r="AD37" t="str">
        <f t="shared" si="18"/>
        <v>Neplatné stanoviště v souvislosti s terminálem/zastávkou</v>
      </c>
      <c r="AE37" t="str">
        <f t="shared" si="19"/>
        <v>Neplatné stanoviště v souvislosti s terminálem/zastávkou, Čekací doba musí být v rozpětí 1 až 60 minut.</v>
      </c>
      <c r="AF37" s="14" t="str">
        <f t="shared" si="20"/>
        <v>Neplatné stanoviště v souvislosti s terminálem/zastávkou, Čekací doba musí být v rozpětí 1 až 60 minut.</v>
      </c>
    </row>
    <row r="38" spans="1:32" ht="15" customHeight="1" x14ac:dyDescent="0.25">
      <c r="A38" s="5"/>
      <c r="D38" s="6"/>
      <c r="N38" s="20">
        <v>36</v>
      </c>
      <c r="P38" s="5">
        <v>35</v>
      </c>
      <c r="Q38" t="str">
        <f t="shared" si="13"/>
        <v>0100011</v>
      </c>
      <c r="R38" s="4">
        <f t="shared" si="22"/>
        <v>1</v>
      </c>
      <c r="S38">
        <f t="shared" si="23"/>
        <v>1</v>
      </c>
      <c r="T38">
        <f t="shared" si="24"/>
        <v>0</v>
      </c>
      <c r="U38">
        <f t="shared" si="25"/>
        <v>0</v>
      </c>
      <c r="V38">
        <f t="shared" si="26"/>
        <v>0</v>
      </c>
      <c r="W38">
        <f t="shared" si="27"/>
        <v>1</v>
      </c>
      <c r="X38">
        <f t="shared" si="28"/>
        <v>0</v>
      </c>
      <c r="Y38" s="4">
        <f t="shared" si="21"/>
        <v>3</v>
      </c>
      <c r="Z38" s="5" t="str">
        <f t="shared" si="14"/>
        <v>Chybí údaje o zastávce</v>
      </c>
      <c r="AA38" t="str">
        <f t="shared" si="15"/>
        <v>Chybí údaje o zastávce, Neplatné stanoviště v souvislosti s terminálem/zastávkou</v>
      </c>
      <c r="AB38" t="str">
        <f t="shared" si="16"/>
        <v>Chybí údaje o zastávce, Neplatné stanoviště v souvislosti s terminálem/zastávkou</v>
      </c>
      <c r="AC38" t="str">
        <f t="shared" si="17"/>
        <v>Chybí údaje o zastávce, Neplatné stanoviště v souvislosti s terminálem/zastávkou</v>
      </c>
      <c r="AD38" t="str">
        <f t="shared" si="18"/>
        <v>Chybí údaje o zastávce, Neplatné stanoviště v souvislosti s terminálem/zastávkou</v>
      </c>
      <c r="AE38" t="str">
        <f t="shared" si="19"/>
        <v>Chybí údaje o zastávce, Neplatné stanoviště v souvislosti s terminálem/zastávkou, Čekací doba musí být v rozpětí 1 až 60 minut.</v>
      </c>
      <c r="AF38" s="14" t="str">
        <f t="shared" si="20"/>
        <v>Chybí údaje o zastávce, Neplatné stanoviště v souvislosti s terminálem/zastávkou, Čekací doba musí být v rozpětí 1 až 60 minut.</v>
      </c>
    </row>
    <row r="39" spans="1:32" ht="15" customHeight="1" x14ac:dyDescent="0.25">
      <c r="A39" s="5"/>
      <c r="D39" s="6"/>
      <c r="N39" s="20">
        <v>37</v>
      </c>
      <c r="P39" s="5">
        <v>36</v>
      </c>
      <c r="Q39" t="str">
        <f t="shared" si="13"/>
        <v>0100100</v>
      </c>
      <c r="R39" s="4">
        <f t="shared" si="22"/>
        <v>0</v>
      </c>
      <c r="S39">
        <f t="shared" si="23"/>
        <v>0</v>
      </c>
      <c r="T39">
        <f t="shared" si="24"/>
        <v>1</v>
      </c>
      <c r="U39">
        <f t="shared" si="25"/>
        <v>0</v>
      </c>
      <c r="V39">
        <f t="shared" si="26"/>
        <v>0</v>
      </c>
      <c r="W39">
        <f t="shared" si="27"/>
        <v>1</v>
      </c>
      <c r="X39">
        <f t="shared" si="28"/>
        <v>0</v>
      </c>
      <c r="Y39" s="4">
        <f t="shared" si="21"/>
        <v>2</v>
      </c>
      <c r="Z39" s="5" t="str">
        <f t="shared" si="14"/>
        <v/>
      </c>
      <c r="AA39" t="str">
        <f t="shared" si="15"/>
        <v/>
      </c>
      <c r="AB39" t="str">
        <f t="shared" si="16"/>
        <v>Chybné/Chybějící datum</v>
      </c>
      <c r="AC39" t="str">
        <f t="shared" si="17"/>
        <v>Chybné/Chybějící datum</v>
      </c>
      <c r="AD39" t="str">
        <f t="shared" si="18"/>
        <v>Chybné/Chybějící datum</v>
      </c>
      <c r="AE39" t="str">
        <f t="shared" si="19"/>
        <v>Chybné/Chybějící datum, Čekací doba musí být v rozpětí 1 až 60 minut.</v>
      </c>
      <c r="AF39" s="14" t="str">
        <f t="shared" si="20"/>
        <v>Chybné/Chybějící datum, Čekací doba musí být v rozpětí 1 až 60 minut.</v>
      </c>
    </row>
    <row r="40" spans="1:32" ht="15" customHeight="1" x14ac:dyDescent="0.25">
      <c r="A40" s="5"/>
      <c r="D40" s="6"/>
      <c r="N40" s="20">
        <v>38</v>
      </c>
      <c r="P40" s="5">
        <v>37</v>
      </c>
      <c r="Q40" t="str">
        <f t="shared" si="13"/>
        <v>0100101</v>
      </c>
      <c r="R40" s="4">
        <f t="shared" si="22"/>
        <v>1</v>
      </c>
      <c r="S40">
        <f t="shared" si="23"/>
        <v>0</v>
      </c>
      <c r="T40">
        <f t="shared" si="24"/>
        <v>1</v>
      </c>
      <c r="U40">
        <f t="shared" si="25"/>
        <v>0</v>
      </c>
      <c r="V40">
        <f t="shared" si="26"/>
        <v>0</v>
      </c>
      <c r="W40">
        <f t="shared" si="27"/>
        <v>1</v>
      </c>
      <c r="X40">
        <f t="shared" si="28"/>
        <v>0</v>
      </c>
      <c r="Y40" s="4">
        <f t="shared" si="21"/>
        <v>3</v>
      </c>
      <c r="Z40" s="5" t="str">
        <f t="shared" si="14"/>
        <v>Chybí údaje o zastávce</v>
      </c>
      <c r="AA40" t="str">
        <f t="shared" si="15"/>
        <v>Chybí údaje o zastávce</v>
      </c>
      <c r="AB40" t="str">
        <f t="shared" si="16"/>
        <v>Chybí údaje o zastávce, Chybné/Chybějící datum</v>
      </c>
      <c r="AC40" t="str">
        <f t="shared" si="17"/>
        <v>Chybí údaje o zastávce, Chybné/Chybějící datum</v>
      </c>
      <c r="AD40" t="str">
        <f t="shared" si="18"/>
        <v>Chybí údaje o zastávce, Chybné/Chybějící datum</v>
      </c>
      <c r="AE40" t="str">
        <f t="shared" si="19"/>
        <v>Chybí údaje o zastávce, Chybné/Chybějící datum, Čekací doba musí být v rozpětí 1 až 60 minut.</v>
      </c>
      <c r="AF40" s="14" t="str">
        <f t="shared" si="20"/>
        <v>Chybí údaje o zastávce, Chybné/Chybějící datum, Čekací doba musí být v rozpětí 1 až 60 minut.</v>
      </c>
    </row>
    <row r="41" spans="1:32" ht="15" customHeight="1" x14ac:dyDescent="0.25">
      <c r="A41" s="5"/>
      <c r="D41" s="6"/>
      <c r="N41" s="20">
        <v>39</v>
      </c>
      <c r="P41" s="5">
        <v>38</v>
      </c>
      <c r="Q41" t="str">
        <f t="shared" si="13"/>
        <v>0100110</v>
      </c>
      <c r="R41" s="4">
        <f t="shared" si="22"/>
        <v>0</v>
      </c>
      <c r="S41">
        <f t="shared" si="23"/>
        <v>1</v>
      </c>
      <c r="T41">
        <f t="shared" si="24"/>
        <v>1</v>
      </c>
      <c r="U41">
        <f t="shared" si="25"/>
        <v>0</v>
      </c>
      <c r="V41">
        <f t="shared" si="26"/>
        <v>0</v>
      </c>
      <c r="W41">
        <f t="shared" si="27"/>
        <v>1</v>
      </c>
      <c r="X41">
        <f t="shared" si="28"/>
        <v>0</v>
      </c>
      <c r="Y41" s="4">
        <f t="shared" si="21"/>
        <v>3</v>
      </c>
      <c r="Z41" s="5" t="str">
        <f t="shared" si="14"/>
        <v/>
      </c>
      <c r="AA41" t="str">
        <f t="shared" si="15"/>
        <v>Neplatné stanoviště v souvislosti s terminálem/zastávkou</v>
      </c>
      <c r="AB41" t="str">
        <f t="shared" si="16"/>
        <v>Neplatné stanoviště v souvislosti s terminálem/zastávkou, Chybné/Chybějící datum</v>
      </c>
      <c r="AC41" t="str">
        <f t="shared" si="17"/>
        <v>Neplatné stanoviště v souvislosti s terminálem/zastávkou, Chybné/Chybějící datum</v>
      </c>
      <c r="AD41" t="str">
        <f t="shared" si="18"/>
        <v>Neplatné stanoviště v souvislosti s terminálem/zastávkou, Chybné/Chybějící datum</v>
      </c>
      <c r="AE41" t="str">
        <f t="shared" si="19"/>
        <v>Neplatné stanoviště v souvislosti s terminálem/zastávkou, Chybné/Chybějící datum, Čekací doba musí být v rozpětí 1 až 60 minut.</v>
      </c>
      <c r="AF41" s="14" t="str">
        <f t="shared" si="20"/>
        <v>Neplatné stanoviště v souvislosti s terminálem/zastávkou, Chybné/Chybějící datum, Čekací doba musí být v rozpětí 1 až 60 minut.</v>
      </c>
    </row>
    <row r="42" spans="1:32" ht="15" customHeight="1" x14ac:dyDescent="0.25">
      <c r="A42" s="5"/>
      <c r="D42" s="6"/>
      <c r="N42" s="20">
        <v>40</v>
      </c>
      <c r="P42" s="5">
        <v>39</v>
      </c>
      <c r="Q42" t="str">
        <f t="shared" si="13"/>
        <v>0100111</v>
      </c>
      <c r="R42" s="4">
        <f t="shared" si="22"/>
        <v>1</v>
      </c>
      <c r="S42">
        <f t="shared" si="23"/>
        <v>1</v>
      </c>
      <c r="T42">
        <f t="shared" si="24"/>
        <v>1</v>
      </c>
      <c r="U42">
        <f t="shared" si="25"/>
        <v>0</v>
      </c>
      <c r="V42">
        <f t="shared" si="26"/>
        <v>0</v>
      </c>
      <c r="W42">
        <f t="shared" si="27"/>
        <v>1</v>
      </c>
      <c r="X42">
        <f t="shared" si="28"/>
        <v>0</v>
      </c>
      <c r="Y42" s="4">
        <f t="shared" si="21"/>
        <v>4</v>
      </c>
      <c r="Z42" s="5" t="str">
        <f t="shared" si="14"/>
        <v>Chybí údaje o zastávce</v>
      </c>
      <c r="AA42" t="str">
        <f t="shared" si="15"/>
        <v>Chybí údaje o zastávce, Neplatné stanoviště v souvislosti s terminálem/zastávkou</v>
      </c>
      <c r="AB42" t="str">
        <f t="shared" si="16"/>
        <v>Chybí údaje o zastávce, Neplatné stanoviště v souvislosti s terminálem/zastávkou, Chybné/Chybějící datum</v>
      </c>
      <c r="AC42" t="str">
        <f t="shared" si="17"/>
        <v>Chybí údaje o zastávce, Neplatné stanoviště v souvislosti s terminálem/zastávkou, Chybné/Chybějící datum</v>
      </c>
      <c r="AD42" t="str">
        <f t="shared" si="18"/>
        <v>Chybí údaje o zastávce, Neplatné stanoviště v souvislosti s terminálem/zastávkou, Chybné/Chybějící datum</v>
      </c>
      <c r="AE42" t="str">
        <f t="shared" si="19"/>
        <v>Chybí údaje o zastávce, Neplatné stanoviště v souvislosti s terminálem/zastávkou, Chybné/Chybějící datum, Čekací doba musí být v rozpětí 1 až 60 minut.</v>
      </c>
      <c r="AF42" s="14" t="str">
        <f t="shared" si="20"/>
        <v>Chybí údaje o zastávce, Neplatné stanoviště v souvislosti s terminálem/zastávkou, Chybné/Chybějící datum, Čekací doba musí být v rozpětí 1 až 60 minut.</v>
      </c>
    </row>
    <row r="43" spans="1:32" ht="15" customHeight="1" x14ac:dyDescent="0.25">
      <c r="A43" s="5"/>
      <c r="D43" s="6"/>
      <c r="N43" s="20">
        <v>41</v>
      </c>
      <c r="P43" s="5">
        <v>40</v>
      </c>
      <c r="Q43" t="str">
        <f t="shared" si="13"/>
        <v>0101000</v>
      </c>
      <c r="R43" s="4">
        <f t="shared" si="22"/>
        <v>0</v>
      </c>
      <c r="S43">
        <f t="shared" si="23"/>
        <v>0</v>
      </c>
      <c r="T43">
        <f t="shared" si="24"/>
        <v>0</v>
      </c>
      <c r="U43">
        <f t="shared" si="25"/>
        <v>1</v>
      </c>
      <c r="V43">
        <f t="shared" si="26"/>
        <v>0</v>
      </c>
      <c r="W43">
        <f t="shared" si="27"/>
        <v>1</v>
      </c>
      <c r="X43">
        <f t="shared" si="28"/>
        <v>0</v>
      </c>
      <c r="Y43" s="4">
        <f t="shared" si="21"/>
        <v>2</v>
      </c>
      <c r="Z43" s="5" t="str">
        <f t="shared" si="14"/>
        <v/>
      </c>
      <c r="AA43" t="str">
        <f t="shared" si="15"/>
        <v/>
      </c>
      <c r="AB43" t="str">
        <f t="shared" si="16"/>
        <v/>
      </c>
      <c r="AC43" t="str">
        <f t="shared" si="17"/>
        <v>Chybí čas příjezdu</v>
      </c>
      <c r="AD43" t="str">
        <f t="shared" si="18"/>
        <v>Chybí čas příjezdu</v>
      </c>
      <c r="AE43" t="str">
        <f t="shared" si="19"/>
        <v>Chybí čas příjezdu, Čekací doba musí být v rozpětí 1 až 60 minut.</v>
      </c>
      <c r="AF43" s="14" t="str">
        <f t="shared" si="20"/>
        <v>Chybí čas příjezdu, Čekací doba musí být v rozpětí 1 až 60 minut.</v>
      </c>
    </row>
    <row r="44" spans="1:32" ht="15" customHeight="1" x14ac:dyDescent="0.25">
      <c r="A44" s="5"/>
      <c r="D44" s="6"/>
      <c r="N44" s="20">
        <v>42</v>
      </c>
      <c r="P44" s="5">
        <v>41</v>
      </c>
      <c r="Q44" t="str">
        <f t="shared" si="13"/>
        <v>0101001</v>
      </c>
      <c r="R44" s="4">
        <f t="shared" si="22"/>
        <v>1</v>
      </c>
      <c r="S44">
        <f t="shared" si="23"/>
        <v>0</v>
      </c>
      <c r="T44">
        <f t="shared" si="24"/>
        <v>0</v>
      </c>
      <c r="U44">
        <f t="shared" si="25"/>
        <v>1</v>
      </c>
      <c r="V44">
        <f t="shared" si="26"/>
        <v>0</v>
      </c>
      <c r="W44">
        <f t="shared" si="27"/>
        <v>1</v>
      </c>
      <c r="X44">
        <f t="shared" si="28"/>
        <v>0</v>
      </c>
      <c r="Y44" s="4">
        <f t="shared" si="21"/>
        <v>3</v>
      </c>
      <c r="Z44" s="5" t="str">
        <f t="shared" si="14"/>
        <v>Chybí údaje o zastávce</v>
      </c>
      <c r="AA44" t="str">
        <f t="shared" si="15"/>
        <v>Chybí údaje o zastávce</v>
      </c>
      <c r="AB44" t="str">
        <f t="shared" si="16"/>
        <v>Chybí údaje o zastávce</v>
      </c>
      <c r="AC44" t="str">
        <f t="shared" si="17"/>
        <v>Chybí údaje o zastávce, Chybí čas příjezdu</v>
      </c>
      <c r="AD44" t="str">
        <f t="shared" si="18"/>
        <v>Chybí údaje o zastávce, Chybí čas příjezdu</v>
      </c>
      <c r="AE44" t="str">
        <f t="shared" si="19"/>
        <v>Chybí údaje o zastávce, Chybí čas příjezdu, Čekací doba musí být v rozpětí 1 až 60 minut.</v>
      </c>
      <c r="AF44" s="14" t="str">
        <f t="shared" si="20"/>
        <v>Chybí údaje o zastávce, Chybí čas příjezdu, Čekací doba musí být v rozpětí 1 až 60 minut.</v>
      </c>
    </row>
    <row r="45" spans="1:32" ht="15" customHeight="1" x14ac:dyDescent="0.25">
      <c r="A45" s="5"/>
      <c r="D45" s="6"/>
      <c r="N45" s="20">
        <v>43</v>
      </c>
      <c r="P45" s="5">
        <v>42</v>
      </c>
      <c r="Q45" t="str">
        <f t="shared" si="13"/>
        <v>0101010</v>
      </c>
      <c r="R45" s="4">
        <f t="shared" si="22"/>
        <v>0</v>
      </c>
      <c r="S45">
        <f t="shared" si="23"/>
        <v>1</v>
      </c>
      <c r="T45">
        <f t="shared" si="24"/>
        <v>0</v>
      </c>
      <c r="U45">
        <f t="shared" si="25"/>
        <v>1</v>
      </c>
      <c r="V45">
        <f t="shared" si="26"/>
        <v>0</v>
      </c>
      <c r="W45">
        <f t="shared" si="27"/>
        <v>1</v>
      </c>
      <c r="X45">
        <f t="shared" si="28"/>
        <v>0</v>
      </c>
      <c r="Y45" s="4">
        <f t="shared" si="21"/>
        <v>3</v>
      </c>
      <c r="Z45" s="5" t="str">
        <f t="shared" si="14"/>
        <v/>
      </c>
      <c r="AA45" t="str">
        <f t="shared" si="15"/>
        <v>Neplatné stanoviště v souvislosti s terminálem/zastávkou</v>
      </c>
      <c r="AB45" t="str">
        <f t="shared" si="16"/>
        <v>Neplatné stanoviště v souvislosti s terminálem/zastávkou</v>
      </c>
      <c r="AC45" t="str">
        <f t="shared" si="17"/>
        <v>Neplatné stanoviště v souvislosti s terminálem/zastávkou, Chybí čas příjezdu</v>
      </c>
      <c r="AD45" t="str">
        <f t="shared" si="18"/>
        <v>Neplatné stanoviště v souvislosti s terminálem/zastávkou, Chybí čas příjezdu</v>
      </c>
      <c r="AE45" t="str">
        <f t="shared" si="19"/>
        <v>Neplatné stanoviště v souvislosti s terminálem/zastávkou, Chybí čas příjezdu, Čekací doba musí být v rozpětí 1 až 60 minut.</v>
      </c>
      <c r="AF45" s="14" t="str">
        <f t="shared" si="20"/>
        <v>Neplatné stanoviště v souvislosti s terminálem/zastávkou, Chybí čas příjezdu, Čekací doba musí být v rozpětí 1 až 60 minut.</v>
      </c>
    </row>
    <row r="46" spans="1:32" ht="15" customHeight="1" x14ac:dyDescent="0.25">
      <c r="A46" s="5"/>
      <c r="D46" s="6"/>
      <c r="N46" s="20">
        <v>44</v>
      </c>
      <c r="P46" s="5">
        <v>43</v>
      </c>
      <c r="Q46" t="str">
        <f t="shared" si="13"/>
        <v>0101011</v>
      </c>
      <c r="R46" s="4">
        <f t="shared" si="22"/>
        <v>1</v>
      </c>
      <c r="S46">
        <f t="shared" si="23"/>
        <v>1</v>
      </c>
      <c r="T46">
        <f t="shared" si="24"/>
        <v>0</v>
      </c>
      <c r="U46">
        <f t="shared" si="25"/>
        <v>1</v>
      </c>
      <c r="V46">
        <f t="shared" si="26"/>
        <v>0</v>
      </c>
      <c r="W46">
        <f t="shared" si="27"/>
        <v>1</v>
      </c>
      <c r="X46">
        <f t="shared" si="28"/>
        <v>0</v>
      </c>
      <c r="Y46" s="4">
        <f t="shared" si="21"/>
        <v>4</v>
      </c>
      <c r="Z46" s="5" t="str">
        <f t="shared" si="14"/>
        <v>Chybí údaje o zastávce</v>
      </c>
      <c r="AA46" t="str">
        <f t="shared" si="15"/>
        <v>Chybí údaje o zastávce, Neplatné stanoviště v souvislosti s terminálem/zastávkou</v>
      </c>
      <c r="AB46" t="str">
        <f t="shared" si="16"/>
        <v>Chybí údaje o zastávce, Neplatné stanoviště v souvislosti s terminálem/zastávkou</v>
      </c>
      <c r="AC46" t="str">
        <f t="shared" si="17"/>
        <v>Chybí údaje o zastávce, Neplatné stanoviště v souvislosti s terminálem/zastávkou, Chybí čas příjezdu</v>
      </c>
      <c r="AD46" t="str">
        <f t="shared" si="18"/>
        <v>Chybí údaje o zastávce, Neplatné stanoviště v souvislosti s terminálem/zastávkou, Chybí čas příjezdu</v>
      </c>
      <c r="AE46" t="str">
        <f t="shared" si="19"/>
        <v>Chybí údaje o zastávce, Neplatné stanoviště v souvislosti s terminálem/zastávkou, Chybí čas příjezdu, Čekací doba musí být v rozpětí 1 až 60 minut.</v>
      </c>
      <c r="AF46" s="14" t="str">
        <f t="shared" si="20"/>
        <v>Chybí údaje o zastávce, Neplatné stanoviště v souvislosti s terminálem/zastávkou, Chybí čas příjezdu, Čekací doba musí být v rozpětí 1 až 60 minut.</v>
      </c>
    </row>
    <row r="47" spans="1:32" ht="15" customHeight="1" x14ac:dyDescent="0.25">
      <c r="A47" s="5"/>
      <c r="D47" s="6"/>
      <c r="N47" s="20">
        <v>45</v>
      </c>
      <c r="P47" s="5">
        <v>44</v>
      </c>
      <c r="Q47" t="str">
        <f t="shared" si="13"/>
        <v>0101100</v>
      </c>
      <c r="R47" s="4">
        <f t="shared" si="22"/>
        <v>0</v>
      </c>
      <c r="S47">
        <f t="shared" si="23"/>
        <v>0</v>
      </c>
      <c r="T47">
        <f t="shared" si="24"/>
        <v>1</v>
      </c>
      <c r="U47">
        <f t="shared" si="25"/>
        <v>1</v>
      </c>
      <c r="V47">
        <f t="shared" si="26"/>
        <v>0</v>
      </c>
      <c r="W47">
        <f t="shared" si="27"/>
        <v>1</v>
      </c>
      <c r="X47">
        <f t="shared" si="28"/>
        <v>0</v>
      </c>
      <c r="Y47" s="4">
        <f t="shared" si="21"/>
        <v>3</v>
      </c>
      <c r="Z47" s="5" t="str">
        <f t="shared" si="14"/>
        <v/>
      </c>
      <c r="AA47" t="str">
        <f t="shared" si="15"/>
        <v/>
      </c>
      <c r="AB47" t="str">
        <f t="shared" si="16"/>
        <v>Chybné/Chybějící datum</v>
      </c>
      <c r="AC47" t="str">
        <f t="shared" si="17"/>
        <v>Chybné/Chybějící datum, Chybí čas příjezdu</v>
      </c>
      <c r="AD47" t="str">
        <f t="shared" si="18"/>
        <v>Chybné/Chybějící datum, Chybí čas příjezdu</v>
      </c>
      <c r="AE47" t="str">
        <f t="shared" si="19"/>
        <v>Chybné/Chybějící datum, Chybí čas příjezdu, Čekací doba musí být v rozpětí 1 až 60 minut.</v>
      </c>
      <c r="AF47" s="14" t="str">
        <f t="shared" si="20"/>
        <v>Chybné/Chybějící datum, Chybí čas příjezdu, Čekací doba musí být v rozpětí 1 až 60 minut.</v>
      </c>
    </row>
    <row r="48" spans="1:32" ht="15" customHeight="1" x14ac:dyDescent="0.25">
      <c r="A48" s="5"/>
      <c r="D48" s="6"/>
      <c r="N48" s="20">
        <v>46</v>
      </c>
      <c r="P48" s="5">
        <v>45</v>
      </c>
      <c r="Q48" t="str">
        <f t="shared" si="13"/>
        <v>0101101</v>
      </c>
      <c r="R48" s="4">
        <f t="shared" si="22"/>
        <v>1</v>
      </c>
      <c r="S48">
        <f t="shared" si="23"/>
        <v>0</v>
      </c>
      <c r="T48">
        <f t="shared" si="24"/>
        <v>1</v>
      </c>
      <c r="U48">
        <f t="shared" si="25"/>
        <v>1</v>
      </c>
      <c r="V48">
        <f t="shared" si="26"/>
        <v>0</v>
      </c>
      <c r="W48">
        <f t="shared" si="27"/>
        <v>1</v>
      </c>
      <c r="X48">
        <f t="shared" si="28"/>
        <v>0</v>
      </c>
      <c r="Y48" s="4">
        <f t="shared" si="21"/>
        <v>4</v>
      </c>
      <c r="Z48" s="5" t="str">
        <f t="shared" si="14"/>
        <v>Chybí údaje o zastávce</v>
      </c>
      <c r="AA48" t="str">
        <f t="shared" si="15"/>
        <v>Chybí údaje o zastávce</v>
      </c>
      <c r="AB48" t="str">
        <f t="shared" si="16"/>
        <v>Chybí údaje o zastávce, Chybné/Chybějící datum</v>
      </c>
      <c r="AC48" t="str">
        <f t="shared" si="17"/>
        <v>Chybí údaje o zastávce, Chybné/Chybějící datum, Chybí čas příjezdu</v>
      </c>
      <c r="AD48" t="str">
        <f t="shared" si="18"/>
        <v>Chybí údaje o zastávce, Chybné/Chybějící datum, Chybí čas příjezdu</v>
      </c>
      <c r="AE48" t="str">
        <f t="shared" si="19"/>
        <v>Chybí údaje o zastávce, Chybné/Chybějící datum, Chybí čas příjezdu, Čekací doba musí být v rozpětí 1 až 60 minut.</v>
      </c>
      <c r="AF48" s="14" t="str">
        <f t="shared" si="20"/>
        <v>Chybí údaje o zastávce, Chybné/Chybějící datum, Chybí čas příjezdu, Čekací doba musí být v rozpětí 1 až 60 minut.</v>
      </c>
    </row>
    <row r="49" spans="1:32" ht="15" customHeight="1" x14ac:dyDescent="0.25">
      <c r="A49" s="5"/>
      <c r="D49" s="6"/>
      <c r="N49" s="20">
        <v>47</v>
      </c>
      <c r="P49" s="5">
        <v>46</v>
      </c>
      <c r="Q49" t="str">
        <f t="shared" si="13"/>
        <v>0101110</v>
      </c>
      <c r="R49" s="4">
        <f t="shared" si="22"/>
        <v>0</v>
      </c>
      <c r="S49">
        <f t="shared" si="23"/>
        <v>1</v>
      </c>
      <c r="T49">
        <f t="shared" si="24"/>
        <v>1</v>
      </c>
      <c r="U49">
        <f t="shared" si="25"/>
        <v>1</v>
      </c>
      <c r="V49">
        <f t="shared" si="26"/>
        <v>0</v>
      </c>
      <c r="W49">
        <f t="shared" si="27"/>
        <v>1</v>
      </c>
      <c r="X49">
        <f t="shared" si="28"/>
        <v>0</v>
      </c>
      <c r="Y49" s="4">
        <f t="shared" si="21"/>
        <v>4</v>
      </c>
      <c r="Z49" s="5" t="str">
        <f t="shared" si="14"/>
        <v/>
      </c>
      <c r="AA49" t="str">
        <f t="shared" si="15"/>
        <v>Neplatné stanoviště v souvislosti s terminálem/zastávkou</v>
      </c>
      <c r="AB49" t="str">
        <f t="shared" si="16"/>
        <v>Neplatné stanoviště v souvislosti s terminálem/zastávkou, Chybné/Chybějící datum</v>
      </c>
      <c r="AC49" t="str">
        <f t="shared" si="17"/>
        <v>Neplatné stanoviště v souvislosti s terminálem/zastávkou, Chybné/Chybějící datum, Chybí čas příjezdu</v>
      </c>
      <c r="AD49" t="str">
        <f t="shared" si="18"/>
        <v>Neplatné stanoviště v souvislosti s terminálem/zastávkou, Chybné/Chybějící datum, Chybí čas příjezdu</v>
      </c>
      <c r="AE49" t="str">
        <f t="shared" si="19"/>
        <v>Neplatné stanoviště v souvislosti s terminálem/zastávkou, Chybné/Chybějící datum, Chybí čas příjezdu, Čekací doba musí být v rozpětí 1 až 60 minut.</v>
      </c>
      <c r="AF49" s="14" t="str">
        <f t="shared" si="20"/>
        <v>Neplatné stanoviště v souvislosti s terminálem/zastávkou, Chybné/Chybějící datum, Chybí čas příjezdu, Čekací doba musí být v rozpětí 1 až 60 minut.</v>
      </c>
    </row>
    <row r="50" spans="1:32" ht="15" customHeight="1" thickBot="1" x14ac:dyDescent="0.3">
      <c r="A50" s="7"/>
      <c r="B50" s="8"/>
      <c r="C50" s="8"/>
      <c r="D50" s="9"/>
      <c r="N50" s="20">
        <v>48</v>
      </c>
      <c r="P50" s="5">
        <v>47</v>
      </c>
      <c r="Q50" t="str">
        <f t="shared" si="13"/>
        <v>0101111</v>
      </c>
      <c r="R50" s="4">
        <f t="shared" si="22"/>
        <v>1</v>
      </c>
      <c r="S50">
        <f t="shared" si="23"/>
        <v>1</v>
      </c>
      <c r="T50">
        <f t="shared" si="24"/>
        <v>1</v>
      </c>
      <c r="U50">
        <f t="shared" si="25"/>
        <v>1</v>
      </c>
      <c r="V50">
        <f t="shared" si="26"/>
        <v>0</v>
      </c>
      <c r="W50">
        <f t="shared" si="27"/>
        <v>1</v>
      </c>
      <c r="X50">
        <f t="shared" si="28"/>
        <v>0</v>
      </c>
      <c r="Y50" s="4">
        <f t="shared" si="21"/>
        <v>5</v>
      </c>
      <c r="Z50" s="5" t="str">
        <f t="shared" si="14"/>
        <v>Chybí údaje o zastávce</v>
      </c>
      <c r="AA50" t="str">
        <f t="shared" si="15"/>
        <v>Chybí údaje o zastávce, Neplatné stanoviště v souvislosti s terminálem/zastávkou</v>
      </c>
      <c r="AB50" t="str">
        <f t="shared" si="16"/>
        <v>Chybí údaje o zastávce, Neplatné stanoviště v souvislosti s terminálem/zastávkou, Chybné/Chybějící datum</v>
      </c>
      <c r="AC50" t="str">
        <f t="shared" si="17"/>
        <v>Chybí údaje o zastávce, Neplatné stanoviště v souvislosti s terminálem/zastávkou, Chybné/Chybějící datum, Chybí čas příjezdu</v>
      </c>
      <c r="AD50" t="str">
        <f t="shared" si="18"/>
        <v>Chybí údaje o zastávce, Neplatné stanoviště v souvislosti s terminálem/zastávkou, Chybné/Chybějící datum, Chybí čas příjezdu</v>
      </c>
      <c r="AE50" t="str">
        <f t="shared" si="19"/>
        <v>Chybí údaje o zastávce, Neplatné stanoviště v souvislosti s terminálem/zastávkou, Chybné/Chybějící datum, Chybí čas příjezdu, Čekací doba musí být v rozpětí 1 až 60 minut.</v>
      </c>
      <c r="AF50" s="14" t="str">
        <f t="shared" si="20"/>
        <v>Chybí údaje o zastávce, Neplatné stanoviště v souvislosti s terminálem/zastávkou, Chybné/Chybějící datum, Chybí čas příjezdu, Čekací doba musí být v rozpětí 1 až 60 minut.</v>
      </c>
    </row>
    <row r="51" spans="1:32" ht="15" customHeight="1" x14ac:dyDescent="0.25">
      <c r="N51" s="20">
        <v>49</v>
      </c>
      <c r="P51" s="5">
        <v>48</v>
      </c>
      <c r="Q51" t="str">
        <f t="shared" si="13"/>
        <v>0110000</v>
      </c>
      <c r="R51" s="4">
        <f t="shared" si="22"/>
        <v>0</v>
      </c>
      <c r="S51">
        <f t="shared" si="23"/>
        <v>0</v>
      </c>
      <c r="T51">
        <f t="shared" si="24"/>
        <v>0</v>
      </c>
      <c r="U51">
        <f t="shared" si="25"/>
        <v>0</v>
      </c>
      <c r="V51">
        <f t="shared" si="26"/>
        <v>1</v>
      </c>
      <c r="W51">
        <f t="shared" si="27"/>
        <v>1</v>
      </c>
      <c r="X51">
        <f t="shared" si="28"/>
        <v>0</v>
      </c>
      <c r="Y51" s="4">
        <f t="shared" si="21"/>
        <v>2</v>
      </c>
      <c r="Z51" s="5" t="str">
        <f t="shared" si="14"/>
        <v/>
      </c>
      <c r="AA51" t="str">
        <f t="shared" si="15"/>
        <v/>
      </c>
      <c r="AB51" t="str">
        <f t="shared" si="16"/>
        <v/>
      </c>
      <c r="AC51" t="str">
        <f t="shared" si="17"/>
        <v/>
      </c>
      <c r="AD51" t="str">
        <f t="shared" si="18"/>
        <v>Chybí čas odjezdu</v>
      </c>
      <c r="AE51" t="str">
        <f t="shared" si="19"/>
        <v>Chybí čas odjezdu, Čekací doba musí být v rozpětí 1 až 60 minut.</v>
      </c>
      <c r="AF51" s="14" t="str">
        <f t="shared" si="20"/>
        <v>Chybí čas odjezdu, Čekací doba musí být v rozpětí 1 až 60 minut.</v>
      </c>
    </row>
    <row r="52" spans="1:32" ht="15" customHeight="1" thickBot="1" x14ac:dyDescent="0.3">
      <c r="N52" s="20">
        <v>50</v>
      </c>
      <c r="P52" s="5">
        <v>49</v>
      </c>
      <c r="Q52" t="str">
        <f t="shared" si="13"/>
        <v>0110001</v>
      </c>
      <c r="R52" s="4">
        <f t="shared" si="22"/>
        <v>1</v>
      </c>
      <c r="S52">
        <f t="shared" si="23"/>
        <v>0</v>
      </c>
      <c r="T52">
        <f t="shared" si="24"/>
        <v>0</v>
      </c>
      <c r="U52">
        <f t="shared" si="25"/>
        <v>0</v>
      </c>
      <c r="V52">
        <f t="shared" si="26"/>
        <v>1</v>
      </c>
      <c r="W52">
        <f t="shared" si="27"/>
        <v>1</v>
      </c>
      <c r="X52">
        <f t="shared" si="28"/>
        <v>0</v>
      </c>
      <c r="Y52" s="4">
        <f t="shared" si="21"/>
        <v>3</v>
      </c>
      <c r="Z52" s="5" t="str">
        <f t="shared" si="14"/>
        <v>Chybí údaje o zastávce</v>
      </c>
      <c r="AA52" t="str">
        <f t="shared" si="15"/>
        <v>Chybí údaje o zastávce</v>
      </c>
      <c r="AB52" t="str">
        <f t="shared" si="16"/>
        <v>Chybí údaje o zastávce</v>
      </c>
      <c r="AC52" t="str">
        <f t="shared" si="17"/>
        <v>Chybí údaje o zastávce</v>
      </c>
      <c r="AD52" t="str">
        <f t="shared" si="18"/>
        <v>Chybí údaje o zastávce, Chybí čas odjezdu</v>
      </c>
      <c r="AE52" t="str">
        <f t="shared" si="19"/>
        <v>Chybí údaje o zastávce, Chybí čas odjezdu, Čekací doba musí být v rozpětí 1 až 60 minut.</v>
      </c>
      <c r="AF52" s="14" t="str">
        <f t="shared" si="20"/>
        <v>Chybí údaje o zastávce, Chybí čas odjezdu, Čekací doba musí být v rozpětí 1 až 60 minut.</v>
      </c>
    </row>
    <row r="53" spans="1:32" ht="15" customHeight="1" x14ac:dyDescent="0.25">
      <c r="A53" s="127" t="s">
        <v>71</v>
      </c>
      <c r="B53" s="128" t="s">
        <v>117</v>
      </c>
      <c r="N53" s="20">
        <v>51</v>
      </c>
      <c r="P53" s="5">
        <v>50</v>
      </c>
      <c r="Q53" t="str">
        <f t="shared" si="13"/>
        <v>0110010</v>
      </c>
      <c r="R53" s="4">
        <f t="shared" si="22"/>
        <v>0</v>
      </c>
      <c r="S53">
        <f t="shared" si="23"/>
        <v>1</v>
      </c>
      <c r="T53">
        <f t="shared" si="24"/>
        <v>0</v>
      </c>
      <c r="U53">
        <f t="shared" si="25"/>
        <v>0</v>
      </c>
      <c r="V53">
        <f t="shared" si="26"/>
        <v>1</v>
      </c>
      <c r="W53">
        <f t="shared" si="27"/>
        <v>1</v>
      </c>
      <c r="X53">
        <f t="shared" si="28"/>
        <v>0</v>
      </c>
      <c r="Y53" s="4">
        <f t="shared" si="21"/>
        <v>3</v>
      </c>
      <c r="Z53" s="5" t="str">
        <f t="shared" si="14"/>
        <v/>
      </c>
      <c r="AA53" t="str">
        <f t="shared" si="15"/>
        <v>Neplatné stanoviště v souvislosti s terminálem/zastávkou</v>
      </c>
      <c r="AB53" t="str">
        <f t="shared" si="16"/>
        <v>Neplatné stanoviště v souvislosti s terminálem/zastávkou</v>
      </c>
      <c r="AC53" t="str">
        <f t="shared" si="17"/>
        <v>Neplatné stanoviště v souvislosti s terminálem/zastávkou</v>
      </c>
      <c r="AD53" t="str">
        <f t="shared" si="18"/>
        <v>Neplatné stanoviště v souvislosti s terminálem/zastávkou, Chybí čas odjezdu</v>
      </c>
      <c r="AE53" t="str">
        <f t="shared" si="19"/>
        <v>Neplatné stanoviště v souvislosti s terminálem/zastávkou, Chybí čas odjezdu, Čekací doba musí být v rozpětí 1 až 60 minut.</v>
      </c>
      <c r="AF53" s="14" t="str">
        <f t="shared" si="20"/>
        <v>Neplatné stanoviště v souvislosti s terminálem/zastávkou, Chybí čas odjezdu, Čekací doba musí být v rozpětí 1 až 60 minut.</v>
      </c>
    </row>
    <row r="54" spans="1:32" ht="15" customHeight="1" x14ac:dyDescent="0.25">
      <c r="A54" s="129">
        <v>100</v>
      </c>
      <c r="B54" s="124" t="s">
        <v>118</v>
      </c>
      <c r="N54" s="20">
        <v>52</v>
      </c>
      <c r="P54" s="5">
        <v>51</v>
      </c>
      <c r="Q54" t="str">
        <f t="shared" si="13"/>
        <v>0110011</v>
      </c>
      <c r="R54" s="4">
        <f t="shared" si="22"/>
        <v>1</v>
      </c>
      <c r="S54">
        <f t="shared" si="23"/>
        <v>1</v>
      </c>
      <c r="T54">
        <f t="shared" si="24"/>
        <v>0</v>
      </c>
      <c r="U54">
        <f t="shared" si="25"/>
        <v>0</v>
      </c>
      <c r="V54">
        <f t="shared" si="26"/>
        <v>1</v>
      </c>
      <c r="W54">
        <f t="shared" si="27"/>
        <v>1</v>
      </c>
      <c r="X54">
        <f t="shared" si="28"/>
        <v>0</v>
      </c>
      <c r="Y54" s="4">
        <f t="shared" si="21"/>
        <v>4</v>
      </c>
      <c r="Z54" s="5" t="str">
        <f t="shared" si="14"/>
        <v>Chybí údaje o zastávce</v>
      </c>
      <c r="AA54" t="str">
        <f t="shared" si="15"/>
        <v>Chybí údaje o zastávce, Neplatné stanoviště v souvislosti s terminálem/zastávkou</v>
      </c>
      <c r="AB54" t="str">
        <f t="shared" si="16"/>
        <v>Chybí údaje o zastávce, Neplatné stanoviště v souvislosti s terminálem/zastávkou</v>
      </c>
      <c r="AC54" t="str">
        <f t="shared" si="17"/>
        <v>Chybí údaje o zastávce, Neplatné stanoviště v souvislosti s terminálem/zastávkou</v>
      </c>
      <c r="AD54" t="str">
        <f t="shared" si="18"/>
        <v>Chybí údaje o zastávce, Neplatné stanoviště v souvislosti s terminálem/zastávkou, Chybí čas odjezdu</v>
      </c>
      <c r="AE54" t="str">
        <f t="shared" si="19"/>
        <v>Chybí údaje o zastávce, Neplatné stanoviště v souvislosti s terminálem/zastávkou, Chybí čas odjezdu, Čekací doba musí být v rozpětí 1 až 60 minut.</v>
      </c>
      <c r="AF54" s="14" t="str">
        <f t="shared" si="20"/>
        <v>Chybí údaje o zastávce, Neplatné stanoviště v souvislosti s terminálem/zastávkou, Chybí čas odjezdu, Čekací doba musí být v rozpětí 1 až 60 minut.</v>
      </c>
    </row>
    <row r="55" spans="1:32" ht="15" customHeight="1" x14ac:dyDescent="0.25">
      <c r="A55" s="129">
        <v>300</v>
      </c>
      <c r="B55" s="124" t="s">
        <v>119</v>
      </c>
      <c r="N55" s="20">
        <v>53</v>
      </c>
      <c r="P55" s="5">
        <v>52</v>
      </c>
      <c r="Q55" t="str">
        <f t="shared" si="13"/>
        <v>0110100</v>
      </c>
      <c r="R55" s="4">
        <f t="shared" si="22"/>
        <v>0</v>
      </c>
      <c r="S55">
        <f t="shared" si="23"/>
        <v>0</v>
      </c>
      <c r="T55">
        <f t="shared" si="24"/>
        <v>1</v>
      </c>
      <c r="U55">
        <f t="shared" si="25"/>
        <v>0</v>
      </c>
      <c r="V55">
        <f t="shared" si="26"/>
        <v>1</v>
      </c>
      <c r="W55">
        <f t="shared" si="27"/>
        <v>1</v>
      </c>
      <c r="X55">
        <f t="shared" si="28"/>
        <v>0</v>
      </c>
      <c r="Y55" s="4">
        <f t="shared" si="21"/>
        <v>3</v>
      </c>
      <c r="Z55" s="5" t="str">
        <f t="shared" si="14"/>
        <v/>
      </c>
      <c r="AA55" t="str">
        <f t="shared" si="15"/>
        <v/>
      </c>
      <c r="AB55" t="str">
        <f t="shared" si="16"/>
        <v>Chybné/Chybějící datum</v>
      </c>
      <c r="AC55" t="str">
        <f t="shared" si="17"/>
        <v>Chybné/Chybějící datum</v>
      </c>
      <c r="AD55" t="str">
        <f t="shared" si="18"/>
        <v>Chybné/Chybějící datum, Chybí čas odjezdu</v>
      </c>
      <c r="AE55" t="str">
        <f t="shared" si="19"/>
        <v>Chybné/Chybějící datum, Chybí čas odjezdu, Čekací doba musí být v rozpětí 1 až 60 minut.</v>
      </c>
      <c r="AF55" s="14" t="str">
        <f t="shared" si="20"/>
        <v>Chybné/Chybějící datum, Chybí čas odjezdu, Čekací doba musí být v rozpětí 1 až 60 minut.</v>
      </c>
    </row>
    <row r="56" spans="1:32" ht="15" customHeight="1" x14ac:dyDescent="0.25">
      <c r="A56" s="129">
        <v>600</v>
      </c>
      <c r="B56" s="124" t="s">
        <v>120</v>
      </c>
      <c r="N56" s="20">
        <v>54</v>
      </c>
      <c r="P56" s="5">
        <v>53</v>
      </c>
      <c r="Q56" t="str">
        <f t="shared" si="13"/>
        <v>0110101</v>
      </c>
      <c r="R56" s="4">
        <f t="shared" si="22"/>
        <v>1</v>
      </c>
      <c r="S56">
        <f t="shared" si="23"/>
        <v>0</v>
      </c>
      <c r="T56">
        <f t="shared" si="24"/>
        <v>1</v>
      </c>
      <c r="U56">
        <f t="shared" si="25"/>
        <v>0</v>
      </c>
      <c r="V56">
        <f t="shared" si="26"/>
        <v>1</v>
      </c>
      <c r="W56">
        <f t="shared" si="27"/>
        <v>1</v>
      </c>
      <c r="X56">
        <f t="shared" si="28"/>
        <v>0</v>
      </c>
      <c r="Y56" s="4">
        <f t="shared" si="21"/>
        <v>4</v>
      </c>
      <c r="Z56" s="5" t="str">
        <f t="shared" si="14"/>
        <v>Chybí údaje o zastávce</v>
      </c>
      <c r="AA56" t="str">
        <f t="shared" si="15"/>
        <v>Chybí údaje o zastávce</v>
      </c>
      <c r="AB56" t="str">
        <f t="shared" si="16"/>
        <v>Chybí údaje o zastávce, Chybné/Chybějící datum</v>
      </c>
      <c r="AC56" t="str">
        <f t="shared" si="17"/>
        <v>Chybí údaje o zastávce, Chybné/Chybějící datum</v>
      </c>
      <c r="AD56" t="str">
        <f t="shared" si="18"/>
        <v>Chybí údaje o zastávce, Chybné/Chybějící datum, Chybí čas odjezdu</v>
      </c>
      <c r="AE56" t="str">
        <f t="shared" si="19"/>
        <v>Chybí údaje o zastávce, Chybné/Chybějící datum, Chybí čas odjezdu, Čekací doba musí být v rozpětí 1 až 60 minut.</v>
      </c>
      <c r="AF56" s="14" t="str">
        <f t="shared" si="20"/>
        <v>Chybí údaje o zastávce, Chybné/Chybějící datum, Chybí čas odjezdu, Čekací doba musí být v rozpětí 1 až 60 minut.</v>
      </c>
    </row>
    <row r="57" spans="1:32" ht="15" customHeight="1" x14ac:dyDescent="0.25">
      <c r="A57" s="129">
        <v>710</v>
      </c>
      <c r="B57" s="124" t="s">
        <v>121</v>
      </c>
      <c r="N57" s="20">
        <v>55</v>
      </c>
      <c r="P57" s="5">
        <v>54</v>
      </c>
      <c r="Q57" t="str">
        <f t="shared" si="13"/>
        <v>0110110</v>
      </c>
      <c r="R57" s="4">
        <f t="shared" si="22"/>
        <v>0</v>
      </c>
      <c r="S57">
        <f t="shared" si="23"/>
        <v>1</v>
      </c>
      <c r="T57">
        <f t="shared" si="24"/>
        <v>1</v>
      </c>
      <c r="U57">
        <f t="shared" si="25"/>
        <v>0</v>
      </c>
      <c r="V57">
        <f t="shared" si="26"/>
        <v>1</v>
      </c>
      <c r="W57">
        <f t="shared" si="27"/>
        <v>1</v>
      </c>
      <c r="X57">
        <f t="shared" si="28"/>
        <v>0</v>
      </c>
      <c r="Y57" s="4">
        <f t="shared" si="21"/>
        <v>4</v>
      </c>
      <c r="Z57" s="5" t="str">
        <f t="shared" si="14"/>
        <v/>
      </c>
      <c r="AA57" t="str">
        <f t="shared" si="15"/>
        <v>Neplatné stanoviště v souvislosti s terminálem/zastávkou</v>
      </c>
      <c r="AB57" t="str">
        <f t="shared" si="16"/>
        <v>Neplatné stanoviště v souvislosti s terminálem/zastávkou, Chybné/Chybějící datum</v>
      </c>
      <c r="AC57" t="str">
        <f t="shared" si="17"/>
        <v>Neplatné stanoviště v souvislosti s terminálem/zastávkou, Chybné/Chybějící datum</v>
      </c>
      <c r="AD57" t="str">
        <f t="shared" si="18"/>
        <v>Neplatné stanoviště v souvislosti s terminálem/zastávkou, Chybné/Chybějící datum, Chybí čas odjezdu</v>
      </c>
      <c r="AE57" t="str">
        <f t="shared" si="19"/>
        <v>Neplatné stanoviště v souvislosti s terminálem/zastávkou, Chybné/Chybějící datum, Chybí čas odjezdu, Čekací doba musí být v rozpětí 1 až 60 minut.</v>
      </c>
      <c r="AF57" s="14" t="str">
        <f t="shared" si="20"/>
        <v>Neplatné stanoviště v souvislosti s terminálem/zastávkou, Chybné/Chybějící datum, Chybí čas odjezdu, Čekací doba musí být v rozpětí 1 až 60 minut.</v>
      </c>
    </row>
    <row r="58" spans="1:32" ht="15" customHeight="1" x14ac:dyDescent="0.25">
      <c r="A58" s="129">
        <v>800</v>
      </c>
      <c r="B58" s="124" t="s">
        <v>122</v>
      </c>
      <c r="N58" s="20">
        <v>56</v>
      </c>
      <c r="P58" s="5">
        <v>55</v>
      </c>
      <c r="Q58" t="str">
        <f t="shared" si="13"/>
        <v>0110111</v>
      </c>
      <c r="R58" s="4">
        <f t="shared" si="22"/>
        <v>1</v>
      </c>
      <c r="S58">
        <f t="shared" si="23"/>
        <v>1</v>
      </c>
      <c r="T58">
        <f t="shared" si="24"/>
        <v>1</v>
      </c>
      <c r="U58">
        <f t="shared" si="25"/>
        <v>0</v>
      </c>
      <c r="V58">
        <f t="shared" si="26"/>
        <v>1</v>
      </c>
      <c r="W58">
        <f t="shared" si="27"/>
        <v>1</v>
      </c>
      <c r="X58">
        <f t="shared" si="28"/>
        <v>0</v>
      </c>
      <c r="Y58" s="4">
        <f t="shared" si="21"/>
        <v>5</v>
      </c>
      <c r="Z58" s="5" t="str">
        <f t="shared" si="14"/>
        <v>Chybí údaje o zastávce</v>
      </c>
      <c r="AA58" t="str">
        <f t="shared" si="15"/>
        <v>Chybí údaje o zastávce, Neplatné stanoviště v souvislosti s terminálem/zastávkou</v>
      </c>
      <c r="AB58" t="str">
        <f t="shared" si="16"/>
        <v>Chybí údaje o zastávce, Neplatné stanoviště v souvislosti s terminálem/zastávkou, Chybné/Chybějící datum</v>
      </c>
      <c r="AC58" t="str">
        <f t="shared" si="17"/>
        <v>Chybí údaje o zastávce, Neplatné stanoviště v souvislosti s terminálem/zastávkou, Chybné/Chybějící datum</v>
      </c>
      <c r="AD58" t="str">
        <f t="shared" si="18"/>
        <v>Chybí údaje o zastávce, Neplatné stanoviště v souvislosti s terminálem/zastávkou, Chybné/Chybějící datum, Chybí čas odjezdu</v>
      </c>
      <c r="AE58" t="str">
        <f t="shared" si="19"/>
        <v>Chybí údaje o zastávce, Neplatné stanoviště v souvislosti s terminálem/zastávkou, Chybné/Chybějící datum, Chybí čas odjezdu, Čekací doba musí být v rozpětí 1 až 60 minut.</v>
      </c>
      <c r="AF58" s="14" t="str">
        <f t="shared" si="20"/>
        <v>Chybí údaje o zastávce, Neplatné stanoviště v souvislosti s terminálem/zastávkou, Chybné/Chybějící datum, Chybí čas odjezdu, Čekací doba musí být v rozpětí 1 až 60 minut.</v>
      </c>
    </row>
    <row r="59" spans="1:32" ht="15" customHeight="1" x14ac:dyDescent="0.25">
      <c r="A59" s="129">
        <v>2010</v>
      </c>
      <c r="B59" s="124" t="s">
        <v>123</v>
      </c>
      <c r="N59" s="20">
        <v>57</v>
      </c>
      <c r="P59" s="5">
        <v>56</v>
      </c>
      <c r="Q59" t="str">
        <f t="shared" si="13"/>
        <v>0111000</v>
      </c>
      <c r="R59" s="4">
        <f t="shared" si="22"/>
        <v>0</v>
      </c>
      <c r="S59">
        <f t="shared" si="23"/>
        <v>0</v>
      </c>
      <c r="T59">
        <f t="shared" si="24"/>
        <v>0</v>
      </c>
      <c r="U59">
        <f t="shared" si="25"/>
        <v>1</v>
      </c>
      <c r="V59">
        <f t="shared" si="26"/>
        <v>1</v>
      </c>
      <c r="W59">
        <f t="shared" si="27"/>
        <v>1</v>
      </c>
      <c r="X59">
        <f t="shared" si="28"/>
        <v>0</v>
      </c>
      <c r="Y59" s="4">
        <f t="shared" si="21"/>
        <v>3</v>
      </c>
      <c r="Z59" s="5" t="str">
        <f t="shared" si="14"/>
        <v/>
      </c>
      <c r="AA59" t="str">
        <f t="shared" si="15"/>
        <v/>
      </c>
      <c r="AB59" t="str">
        <f t="shared" si="16"/>
        <v/>
      </c>
      <c r="AC59" t="str">
        <f t="shared" si="17"/>
        <v>Chybí čas příjezdu</v>
      </c>
      <c r="AD59" t="str">
        <f t="shared" si="18"/>
        <v>Chybí čas příjezdu, Chybí čas odjezdu</v>
      </c>
      <c r="AE59" t="str">
        <f t="shared" si="19"/>
        <v>Chybí čas příjezdu, Chybí čas odjezdu, Čekací doba musí být v rozpětí 1 až 60 minut.</v>
      </c>
      <c r="AF59" s="14" t="str">
        <f t="shared" si="20"/>
        <v>Chybí čas příjezdu, Chybí čas odjezdu, Čekací doba musí být v rozpětí 1 až 60 minut.</v>
      </c>
    </row>
    <row r="60" spans="1:32" ht="15" customHeight="1" x14ac:dyDescent="0.25">
      <c r="A60" s="129">
        <v>2020</v>
      </c>
      <c r="B60" s="124" t="s">
        <v>124</v>
      </c>
      <c r="N60" s="20">
        <v>58</v>
      </c>
      <c r="P60" s="5">
        <v>57</v>
      </c>
      <c r="Q60" t="str">
        <f t="shared" si="13"/>
        <v>0111001</v>
      </c>
      <c r="R60" s="4">
        <f t="shared" si="22"/>
        <v>1</v>
      </c>
      <c r="S60">
        <f t="shared" si="23"/>
        <v>0</v>
      </c>
      <c r="T60">
        <f t="shared" si="24"/>
        <v>0</v>
      </c>
      <c r="U60">
        <f t="shared" si="25"/>
        <v>1</v>
      </c>
      <c r="V60">
        <f t="shared" si="26"/>
        <v>1</v>
      </c>
      <c r="W60">
        <f t="shared" si="27"/>
        <v>1</v>
      </c>
      <c r="X60">
        <f t="shared" si="28"/>
        <v>0</v>
      </c>
      <c r="Y60" s="4">
        <f t="shared" si="21"/>
        <v>4</v>
      </c>
      <c r="Z60" s="5" t="str">
        <f t="shared" si="14"/>
        <v>Chybí údaje o zastávce</v>
      </c>
      <c r="AA60" t="str">
        <f t="shared" si="15"/>
        <v>Chybí údaje o zastávce</v>
      </c>
      <c r="AB60" t="str">
        <f t="shared" si="16"/>
        <v>Chybí údaje o zastávce</v>
      </c>
      <c r="AC60" t="str">
        <f t="shared" si="17"/>
        <v>Chybí údaje o zastávce, Chybí čas příjezdu</v>
      </c>
      <c r="AD60" t="str">
        <f t="shared" si="18"/>
        <v>Chybí údaje o zastávce, Chybí čas příjezdu, Chybí čas odjezdu</v>
      </c>
      <c r="AE60" t="str">
        <f t="shared" si="19"/>
        <v>Chybí údaje o zastávce, Chybí čas příjezdu, Chybí čas odjezdu, Čekací doba musí být v rozpětí 1 až 60 minut.</v>
      </c>
      <c r="AF60" s="14" t="str">
        <f t="shared" si="20"/>
        <v>Chybí údaje o zastávce, Chybí čas příjezdu, Chybí čas odjezdu, Čekací doba musí být v rozpětí 1 až 60 minut.</v>
      </c>
    </row>
    <row r="61" spans="1:32" ht="15" customHeight="1" thickBot="1" x14ac:dyDescent="0.3">
      <c r="A61" s="129">
        <v>2030</v>
      </c>
      <c r="B61" s="124" t="s">
        <v>125</v>
      </c>
      <c r="N61" s="21">
        <v>59</v>
      </c>
      <c r="P61" s="5">
        <v>58</v>
      </c>
      <c r="Q61" t="str">
        <f t="shared" si="13"/>
        <v>0111010</v>
      </c>
      <c r="R61" s="4">
        <f t="shared" si="22"/>
        <v>0</v>
      </c>
      <c r="S61">
        <f t="shared" si="23"/>
        <v>1</v>
      </c>
      <c r="T61">
        <f t="shared" si="24"/>
        <v>0</v>
      </c>
      <c r="U61">
        <f t="shared" si="25"/>
        <v>1</v>
      </c>
      <c r="V61">
        <f t="shared" si="26"/>
        <v>1</v>
      </c>
      <c r="W61">
        <f t="shared" si="27"/>
        <v>1</v>
      </c>
      <c r="X61">
        <f t="shared" si="28"/>
        <v>0</v>
      </c>
      <c r="Y61" s="4">
        <f t="shared" si="21"/>
        <v>4</v>
      </c>
      <c r="Z61" s="5" t="str">
        <f t="shared" si="14"/>
        <v/>
      </c>
      <c r="AA61" t="str">
        <f t="shared" si="15"/>
        <v>Neplatné stanoviště v souvislosti s terminálem/zastávkou</v>
      </c>
      <c r="AB61" t="str">
        <f t="shared" si="16"/>
        <v>Neplatné stanoviště v souvislosti s terminálem/zastávkou</v>
      </c>
      <c r="AC61" t="str">
        <f t="shared" si="17"/>
        <v>Neplatné stanoviště v souvislosti s terminálem/zastávkou, Chybí čas příjezdu</v>
      </c>
      <c r="AD61" t="str">
        <f t="shared" si="18"/>
        <v>Neplatné stanoviště v souvislosti s terminálem/zastávkou, Chybí čas příjezdu, Chybí čas odjezdu</v>
      </c>
      <c r="AE61" t="str">
        <f t="shared" si="19"/>
        <v>Neplatné stanoviště v souvislosti s terminálem/zastávkou, Chybí čas příjezdu, Chybí čas odjezdu, Čekací doba musí být v rozpětí 1 až 60 minut.</v>
      </c>
      <c r="AF61" s="14" t="str">
        <f t="shared" si="20"/>
        <v>Neplatné stanoviště v souvislosti s terminálem/zastávkou, Chybí čas příjezdu, Chybí čas odjezdu, Čekací doba musí být v rozpětí 1 až 60 minut.</v>
      </c>
    </row>
    <row r="62" spans="1:32" ht="15" customHeight="1" x14ac:dyDescent="0.25">
      <c r="A62" s="129">
        <v>2060</v>
      </c>
      <c r="B62" s="124" t="s">
        <v>126</v>
      </c>
      <c r="P62" s="5">
        <v>59</v>
      </c>
      <c r="Q62" t="str">
        <f t="shared" si="13"/>
        <v>0111011</v>
      </c>
      <c r="R62" s="4">
        <f t="shared" si="22"/>
        <v>1</v>
      </c>
      <c r="S62">
        <f t="shared" si="23"/>
        <v>1</v>
      </c>
      <c r="T62">
        <f t="shared" si="24"/>
        <v>0</v>
      </c>
      <c r="U62">
        <f t="shared" si="25"/>
        <v>1</v>
      </c>
      <c r="V62">
        <f t="shared" si="26"/>
        <v>1</v>
      </c>
      <c r="W62">
        <f t="shared" si="27"/>
        <v>1</v>
      </c>
      <c r="X62">
        <f t="shared" si="28"/>
        <v>0</v>
      </c>
      <c r="Y62" s="4">
        <f t="shared" si="21"/>
        <v>5</v>
      </c>
      <c r="Z62" s="5" t="str">
        <f t="shared" si="14"/>
        <v>Chybí údaje o zastávce</v>
      </c>
      <c r="AA62" t="str">
        <f t="shared" si="15"/>
        <v>Chybí údaje o zastávce, Neplatné stanoviště v souvislosti s terminálem/zastávkou</v>
      </c>
      <c r="AB62" t="str">
        <f t="shared" si="16"/>
        <v>Chybí údaje o zastávce, Neplatné stanoviště v souvislosti s terminálem/zastávkou</v>
      </c>
      <c r="AC62" t="str">
        <f t="shared" si="17"/>
        <v>Chybí údaje o zastávce, Neplatné stanoviště v souvislosti s terminálem/zastávkou, Chybí čas příjezdu</v>
      </c>
      <c r="AD62" t="str">
        <f t="shared" si="18"/>
        <v>Chybí údaje o zastávce, Neplatné stanoviště v souvislosti s terminálem/zastávkou, Chybí čas příjezdu, Chybí čas odjezdu</v>
      </c>
      <c r="AE62" t="str">
        <f t="shared" si="19"/>
        <v>Chybí údaje o zastávce, Neplatné stanoviště v souvislosti s terminálem/zastávkou, Chybí čas příjezdu, Chybí čas odjezdu, Čekací doba musí být v rozpětí 1 až 60 minut.</v>
      </c>
      <c r="AF62" s="14" t="str">
        <f t="shared" si="20"/>
        <v>Chybí údaje o zastávce, Neplatné stanoviště v souvislosti s terminálem/zastávkou, Chybí čas příjezdu, Chybí čas odjezdu, Čekací doba musí být v rozpětí 1 až 60 minut.</v>
      </c>
    </row>
    <row r="63" spans="1:32" ht="15" customHeight="1" x14ac:dyDescent="0.25">
      <c r="A63" s="129">
        <v>2070</v>
      </c>
      <c r="B63" s="124" t="s">
        <v>127</v>
      </c>
      <c r="P63" s="5">
        <v>60</v>
      </c>
      <c r="Q63" t="str">
        <f t="shared" si="13"/>
        <v>0111100</v>
      </c>
      <c r="R63" s="4">
        <f t="shared" si="22"/>
        <v>0</v>
      </c>
      <c r="S63">
        <f t="shared" si="23"/>
        <v>0</v>
      </c>
      <c r="T63">
        <f t="shared" si="24"/>
        <v>1</v>
      </c>
      <c r="U63">
        <f t="shared" si="25"/>
        <v>1</v>
      </c>
      <c r="V63">
        <f t="shared" si="26"/>
        <v>1</v>
      </c>
      <c r="W63">
        <f t="shared" si="27"/>
        <v>1</v>
      </c>
      <c r="X63">
        <f t="shared" si="28"/>
        <v>0</v>
      </c>
      <c r="Y63" s="4">
        <f t="shared" si="21"/>
        <v>4</v>
      </c>
      <c r="Z63" s="5" t="str">
        <f t="shared" si="14"/>
        <v/>
      </c>
      <c r="AA63" t="str">
        <f t="shared" si="15"/>
        <v/>
      </c>
      <c r="AB63" t="str">
        <f t="shared" si="16"/>
        <v>Chybné/Chybějící datum</v>
      </c>
      <c r="AC63" t="str">
        <f t="shared" si="17"/>
        <v>Chybné/Chybějící datum, Chybí čas příjezdu</v>
      </c>
      <c r="AD63" t="str">
        <f t="shared" si="18"/>
        <v>Chybné/Chybějící datum, Chybí čas příjezdu, Chybí čas odjezdu</v>
      </c>
      <c r="AE63" t="str">
        <f t="shared" si="19"/>
        <v>Chybné/Chybějící datum, Chybí čas příjezdu, Chybí čas odjezdu, Čekací doba musí být v rozpětí 1 až 60 minut.</v>
      </c>
      <c r="AF63" s="14" t="str">
        <f t="shared" si="20"/>
        <v>Chybné/Chybějící datum, Chybí čas příjezdu, Chybí čas odjezdu, Čekací doba musí být v rozpětí 1 až 60 minut.</v>
      </c>
    </row>
    <row r="64" spans="1:32" ht="15" customHeight="1" x14ac:dyDescent="0.25">
      <c r="A64" s="129">
        <v>2100</v>
      </c>
      <c r="B64" s="124" t="s">
        <v>128</v>
      </c>
      <c r="P64" s="5">
        <v>61</v>
      </c>
      <c r="Q64" t="str">
        <f t="shared" si="13"/>
        <v>0111101</v>
      </c>
      <c r="R64" s="4">
        <f t="shared" si="22"/>
        <v>1</v>
      </c>
      <c r="S64">
        <f t="shared" si="23"/>
        <v>0</v>
      </c>
      <c r="T64">
        <f t="shared" si="24"/>
        <v>1</v>
      </c>
      <c r="U64">
        <f t="shared" si="25"/>
        <v>1</v>
      </c>
      <c r="V64">
        <f t="shared" si="26"/>
        <v>1</v>
      </c>
      <c r="W64">
        <f t="shared" si="27"/>
        <v>1</v>
      </c>
      <c r="X64">
        <f t="shared" si="28"/>
        <v>0</v>
      </c>
      <c r="Y64" s="4">
        <f t="shared" si="21"/>
        <v>5</v>
      </c>
      <c r="Z64" s="5" t="str">
        <f t="shared" si="14"/>
        <v>Chybí údaje o zastávce</v>
      </c>
      <c r="AA64" t="str">
        <f t="shared" si="15"/>
        <v>Chybí údaje o zastávce</v>
      </c>
      <c r="AB64" t="str">
        <f t="shared" si="16"/>
        <v>Chybí údaje o zastávce, Chybné/Chybějící datum</v>
      </c>
      <c r="AC64" t="str">
        <f t="shared" si="17"/>
        <v>Chybí údaje o zastávce, Chybné/Chybějící datum, Chybí čas příjezdu</v>
      </c>
      <c r="AD64" t="str">
        <f t="shared" si="18"/>
        <v>Chybí údaje o zastávce, Chybné/Chybějící datum, Chybí čas příjezdu, Chybí čas odjezdu</v>
      </c>
      <c r="AE64" t="str">
        <f t="shared" si="19"/>
        <v>Chybí údaje o zastávce, Chybné/Chybějící datum, Chybí čas příjezdu, Chybí čas odjezdu, Čekací doba musí být v rozpětí 1 až 60 minut.</v>
      </c>
      <c r="AF64" s="14" t="str">
        <f t="shared" si="20"/>
        <v>Chybí údaje o zastávce, Chybné/Chybějící datum, Chybí čas příjezdu, Chybí čas odjezdu, Čekací doba musí být v rozpětí 1 až 60 minut.</v>
      </c>
    </row>
    <row r="65" spans="1:32" ht="15" customHeight="1" x14ac:dyDescent="0.25">
      <c r="A65" s="129">
        <v>2200</v>
      </c>
      <c r="B65" s="124" t="s">
        <v>129</v>
      </c>
      <c r="P65" s="5">
        <v>62</v>
      </c>
      <c r="Q65" t="str">
        <f t="shared" si="13"/>
        <v>0111110</v>
      </c>
      <c r="R65" s="4">
        <f t="shared" si="22"/>
        <v>0</v>
      </c>
      <c r="S65">
        <f t="shared" si="23"/>
        <v>1</v>
      </c>
      <c r="T65">
        <f t="shared" si="24"/>
        <v>1</v>
      </c>
      <c r="U65">
        <f t="shared" si="25"/>
        <v>1</v>
      </c>
      <c r="V65">
        <f t="shared" si="26"/>
        <v>1</v>
      </c>
      <c r="W65">
        <f t="shared" si="27"/>
        <v>1</v>
      </c>
      <c r="X65">
        <f t="shared" si="28"/>
        <v>0</v>
      </c>
      <c r="Y65" s="4">
        <f t="shared" si="21"/>
        <v>5</v>
      </c>
      <c r="Z65" s="5" t="str">
        <f t="shared" si="14"/>
        <v/>
      </c>
      <c r="AA65" t="str">
        <f t="shared" si="15"/>
        <v>Neplatné stanoviště v souvislosti s terminálem/zastávkou</v>
      </c>
      <c r="AB65" t="str">
        <f t="shared" si="16"/>
        <v>Neplatné stanoviště v souvislosti s terminálem/zastávkou, Chybné/Chybějící datum</v>
      </c>
      <c r="AC65" t="str">
        <f t="shared" si="17"/>
        <v>Neplatné stanoviště v souvislosti s terminálem/zastávkou, Chybné/Chybějící datum, Chybí čas příjezdu</v>
      </c>
      <c r="AD65" t="str">
        <f t="shared" si="18"/>
        <v>Neplatné stanoviště v souvislosti s terminálem/zastávkou, Chybné/Chybějící datum, Chybí čas příjezdu, Chybí čas odjezdu</v>
      </c>
      <c r="AE65" t="str">
        <f t="shared" si="19"/>
        <v>Neplatné stanoviště v souvislosti s terminálem/zastávkou, Chybné/Chybějící datum, Chybí čas příjezdu, Chybí čas odjezdu, Čekací doba musí být v rozpětí 1 až 60 minut.</v>
      </c>
      <c r="AF65" s="14" t="str">
        <f t="shared" si="20"/>
        <v>Neplatné stanoviště v souvislosti s terminálem/zastávkou, Chybné/Chybějící datum, Chybí čas příjezdu, Chybí čas odjezdu, Čekací doba musí být v rozpětí 1 až 60 minut.</v>
      </c>
    </row>
    <row r="66" spans="1:32" ht="15" customHeight="1" x14ac:dyDescent="0.25">
      <c r="A66" s="129">
        <v>2220</v>
      </c>
      <c r="B66" s="124" t="s">
        <v>130</v>
      </c>
      <c r="P66" s="5">
        <v>63</v>
      </c>
      <c r="Q66" t="str">
        <f t="shared" si="13"/>
        <v>0111111</v>
      </c>
      <c r="R66" s="4">
        <f t="shared" si="22"/>
        <v>1</v>
      </c>
      <c r="S66">
        <f t="shared" si="23"/>
        <v>1</v>
      </c>
      <c r="T66">
        <f t="shared" si="24"/>
        <v>1</v>
      </c>
      <c r="U66">
        <f t="shared" si="25"/>
        <v>1</v>
      </c>
      <c r="V66">
        <f t="shared" si="26"/>
        <v>1</v>
      </c>
      <c r="W66">
        <f t="shared" si="27"/>
        <v>1</v>
      </c>
      <c r="X66">
        <f t="shared" si="28"/>
        <v>0</v>
      </c>
      <c r="Y66" s="4">
        <f t="shared" si="21"/>
        <v>6</v>
      </c>
      <c r="Z66" s="5" t="str">
        <f t="shared" si="14"/>
        <v>Chybí údaje o zastávce</v>
      </c>
      <c r="AA66" t="str">
        <f t="shared" si="15"/>
        <v>Chybí údaje o zastávce, Neplatné stanoviště v souvislosti s terminálem/zastávkou</v>
      </c>
      <c r="AB66" t="str">
        <f t="shared" si="16"/>
        <v>Chybí údaje o zastávce, Neplatné stanoviště v souvislosti s terminálem/zastávkou, Chybné/Chybějící datum</v>
      </c>
      <c r="AC66" t="str">
        <f t="shared" si="17"/>
        <v>Chybí údaje o zastávce, Neplatné stanoviště v souvislosti s terminálem/zastávkou, Chybné/Chybějící datum, Chybí čas příjezdu</v>
      </c>
      <c r="AD66" t="str">
        <f t="shared" si="18"/>
        <v>Chybí údaje o zastávce, Neplatné stanoviště v souvislosti s terminálem/zastávkou, Chybné/Chybějící datum, Chybí čas příjezdu, Chybí čas odjezdu</v>
      </c>
      <c r="AE66" t="str">
        <f t="shared" si="19"/>
        <v>Chybí údaje o zastávce, Neplatné stanoviště v souvislosti s terminálem/zastávkou, Chybné/Chybějící datum, Chybí čas příjezdu, Chybí čas odjezdu, Čekací doba musí být v rozpětí 1 až 60 minut.</v>
      </c>
      <c r="AF66" s="14" t="str">
        <f t="shared" si="20"/>
        <v>Chybí údaje o zastávce, Neplatné stanoviště v souvislosti s terminálem/zastávkou, Chybné/Chybějící datum, Chybí čas příjezdu, Chybí čas odjezdu, Čekací doba musí být v rozpětí 1 až 60 minut.</v>
      </c>
    </row>
    <row r="67" spans="1:32" ht="15" customHeight="1" x14ac:dyDescent="0.25">
      <c r="A67" s="129">
        <v>2240</v>
      </c>
      <c r="B67" s="124" t="s">
        <v>131</v>
      </c>
      <c r="P67" s="5">
        <v>64</v>
      </c>
      <c r="Q67" t="str">
        <f t="shared" si="13"/>
        <v>1000000</v>
      </c>
      <c r="R67" s="4">
        <f t="shared" si="22"/>
        <v>0</v>
      </c>
      <c r="S67">
        <f t="shared" si="23"/>
        <v>0</v>
      </c>
      <c r="T67">
        <f t="shared" si="24"/>
        <v>0</v>
      </c>
      <c r="U67">
        <f t="shared" si="25"/>
        <v>0</v>
      </c>
      <c r="V67">
        <f t="shared" si="26"/>
        <v>0</v>
      </c>
      <c r="W67">
        <f t="shared" si="27"/>
        <v>0</v>
      </c>
      <c r="X67">
        <f t="shared" si="28"/>
        <v>1</v>
      </c>
      <c r="Y67" s="4">
        <f t="shared" si="21"/>
        <v>1</v>
      </c>
      <c r="Z67" s="5" t="str">
        <f t="shared" si="14"/>
        <v/>
      </c>
      <c r="AA67" t="str">
        <f t="shared" si="15"/>
        <v/>
      </c>
      <c r="AB67" t="str">
        <f t="shared" si="16"/>
        <v/>
      </c>
      <c r="AC67" t="str">
        <f t="shared" si="17"/>
        <v/>
      </c>
      <c r="AD67" t="str">
        <f t="shared" si="18"/>
        <v/>
      </c>
      <c r="AE67" t="str">
        <f t="shared" si="19"/>
        <v/>
      </c>
      <c r="AF67" s="14" t="str">
        <f t="shared" si="20"/>
        <v>Chybí oblast dopravy</v>
      </c>
    </row>
    <row r="68" spans="1:32" ht="15" customHeight="1" x14ac:dyDescent="0.25">
      <c r="A68" s="129">
        <v>2250</v>
      </c>
      <c r="B68" s="124" t="s">
        <v>132</v>
      </c>
      <c r="P68" s="5">
        <v>65</v>
      </c>
      <c r="Q68" t="str">
        <f t="shared" si="13"/>
        <v>1000001</v>
      </c>
      <c r="R68" s="4">
        <f t="shared" ref="R68:R99" si="29">MOD($Q68,R$3)</f>
        <v>1</v>
      </c>
      <c r="S68">
        <f t="shared" ref="S68:S99" si="30">(MOD($Q68,S$3)-MOD($Q68,R$3))/$R$3</f>
        <v>0</v>
      </c>
      <c r="T68">
        <f t="shared" ref="T68:T99" si="31">(MOD($Q68,T$3)-MOD($Q68,S$3))/$S$3</f>
        <v>0</v>
      </c>
      <c r="U68">
        <f t="shared" ref="U68:U99" si="32">(MOD($Q68,U$3)-MOD($Q68,T$3))/$T$3</f>
        <v>0</v>
      </c>
      <c r="V68">
        <f t="shared" ref="V68:V99" si="33">(MOD($Q68,V$3)-MOD($Q68,U$3))/$U$3</f>
        <v>0</v>
      </c>
      <c r="W68">
        <f t="shared" ref="W68:W99" si="34">(MOD($Q68,W$3)-MOD($Q68,V$3))/$V$3</f>
        <v>0</v>
      </c>
      <c r="X68">
        <f t="shared" ref="X68:X99" si="35">(MOD($Q68,X$3)-MOD($Q68,W$3))/$W$3</f>
        <v>1</v>
      </c>
      <c r="Y68" s="4">
        <f t="shared" si="21"/>
        <v>2</v>
      </c>
      <c r="Z68" s="5" t="str">
        <f t="shared" si="14"/>
        <v>Chybí údaje o zastávce</v>
      </c>
      <c r="AA68" t="str">
        <f t="shared" si="15"/>
        <v>Chybí údaje o zastávce</v>
      </c>
      <c r="AB68" t="str">
        <f t="shared" si="16"/>
        <v>Chybí údaje o zastávce</v>
      </c>
      <c r="AC68" t="str">
        <f t="shared" si="17"/>
        <v>Chybí údaje o zastávce</v>
      </c>
      <c r="AD68" t="str">
        <f t="shared" si="18"/>
        <v>Chybí údaje o zastávce</v>
      </c>
      <c r="AE68" t="str">
        <f t="shared" si="19"/>
        <v>Chybí údaje o zastávce</v>
      </c>
      <c r="AF68" s="14" t="str">
        <f t="shared" si="20"/>
        <v>Chybí údaje o zastávce, Chybí oblast dopravy</v>
      </c>
    </row>
    <row r="69" spans="1:32" ht="15" customHeight="1" x14ac:dyDescent="0.25">
      <c r="A69" s="130">
        <v>2260</v>
      </c>
      <c r="B69" s="125" t="s">
        <v>133</v>
      </c>
      <c r="P69" s="5">
        <v>66</v>
      </c>
      <c r="Q69" t="str">
        <f t="shared" ref="Q69:Q114" si="36">DEC2BIN(P69,7)</f>
        <v>1000010</v>
      </c>
      <c r="R69" s="4">
        <f t="shared" si="29"/>
        <v>0</v>
      </c>
      <c r="S69">
        <f t="shared" si="30"/>
        <v>1</v>
      </c>
      <c r="T69">
        <f t="shared" si="31"/>
        <v>0</v>
      </c>
      <c r="U69">
        <f t="shared" si="32"/>
        <v>0</v>
      </c>
      <c r="V69">
        <f t="shared" si="33"/>
        <v>0</v>
      </c>
      <c r="W69">
        <f t="shared" si="34"/>
        <v>0</v>
      </c>
      <c r="X69">
        <f t="shared" si="35"/>
        <v>1</v>
      </c>
      <c r="Y69" s="4">
        <f t="shared" si="21"/>
        <v>2</v>
      </c>
      <c r="Z69" s="5" t="str">
        <f t="shared" ref="Z69:Z130" si="37">IF(R69=1,$Z$2,"")</f>
        <v/>
      </c>
      <c r="AA69" t="str">
        <f t="shared" ref="AA69:AA130" si="38">IF(S69=1,IF(R69&gt;0,Z69&amp;", "&amp;$AA$2,$AA$2),Z69)</f>
        <v>Neplatné stanoviště v souvislosti s terminálem/zastávkou</v>
      </c>
      <c r="AB69" t="str">
        <f t="shared" ref="AB69:AB130" si="39">IF(T69=1,IF(SUM(R69:S69)&gt;0,AA69&amp;", "&amp;$AB$2,$AB$2),AA69)</f>
        <v>Neplatné stanoviště v souvislosti s terminálem/zastávkou</v>
      </c>
      <c r="AC69" t="str">
        <f t="shared" ref="AC69:AC130" si="40">IF(U69=1,IF(SUM(R69:T69)&gt;0,AB69&amp;", "&amp;$AC$2,$AC$2),AB69)</f>
        <v>Neplatné stanoviště v souvislosti s terminálem/zastávkou</v>
      </c>
      <c r="AD69" t="str">
        <f t="shared" ref="AD69:AD130" si="41">IF(V69=1,IF(SUM(R69:U69)&gt;0,AC69&amp;", "&amp;$AD$2,$AD$2),AC69)</f>
        <v>Neplatné stanoviště v souvislosti s terminálem/zastávkou</v>
      </c>
      <c r="AE69" t="str">
        <f t="shared" ref="AE69:AE130" si="42">IF(W69=1,IF(SUM(R69:V69)&gt;0,AD69&amp;", "&amp;$AE$2,$AE$2),AD69)</f>
        <v>Neplatné stanoviště v souvislosti s terminálem/zastávkou</v>
      </c>
      <c r="AF69" s="14" t="str">
        <f t="shared" ref="AF69:AF130" si="43">IF(X69=1,IF(SUM(R69:W69)&gt;0,(AE69&amp;", "&amp;$AF$2),$AF$2),AE69)</f>
        <v>Neplatné stanoviště v souvislosti s terminálem/zastávkou, Chybí oblast dopravy</v>
      </c>
    </row>
    <row r="70" spans="1:32" ht="15" customHeight="1" x14ac:dyDescent="0.25">
      <c r="A70" s="129">
        <v>2310</v>
      </c>
      <c r="B70" s="124" t="s">
        <v>134</v>
      </c>
      <c r="P70" s="5">
        <v>67</v>
      </c>
      <c r="Q70" t="str">
        <f t="shared" si="36"/>
        <v>1000011</v>
      </c>
      <c r="R70" s="4">
        <f t="shared" si="29"/>
        <v>1</v>
      </c>
      <c r="S70">
        <f t="shared" si="30"/>
        <v>1</v>
      </c>
      <c r="T70">
        <f t="shared" si="31"/>
        <v>0</v>
      </c>
      <c r="U70">
        <f t="shared" si="32"/>
        <v>0</v>
      </c>
      <c r="V70">
        <f t="shared" si="33"/>
        <v>0</v>
      </c>
      <c r="W70">
        <f t="shared" si="34"/>
        <v>0</v>
      </c>
      <c r="X70">
        <f t="shared" si="35"/>
        <v>1</v>
      </c>
      <c r="Y70" s="4">
        <f t="shared" ref="Y70:Y114" si="44">SUM(R70:X70)</f>
        <v>3</v>
      </c>
      <c r="Z70" s="5" t="str">
        <f t="shared" si="37"/>
        <v>Chybí údaje o zastávce</v>
      </c>
      <c r="AA70" t="str">
        <f t="shared" si="38"/>
        <v>Chybí údaje o zastávce, Neplatné stanoviště v souvislosti s terminálem/zastávkou</v>
      </c>
      <c r="AB70" t="str">
        <f t="shared" si="39"/>
        <v>Chybí údaje o zastávce, Neplatné stanoviště v souvislosti s terminálem/zastávkou</v>
      </c>
      <c r="AC70" t="str">
        <f t="shared" si="40"/>
        <v>Chybí údaje o zastávce, Neplatné stanoviště v souvislosti s terminálem/zastávkou</v>
      </c>
      <c r="AD70" t="str">
        <f t="shared" si="41"/>
        <v>Chybí údaje o zastávce, Neplatné stanoviště v souvislosti s terminálem/zastávkou</v>
      </c>
      <c r="AE70" t="str">
        <f t="shared" si="42"/>
        <v>Chybí údaje o zastávce, Neplatné stanoviště v souvislosti s terminálem/zastávkou</v>
      </c>
      <c r="AF70" s="14" t="str">
        <f t="shared" si="43"/>
        <v>Chybí údaje o zastávce, Neplatné stanoviště v souvislosti s terminálem/zastávkou, Chybí oblast dopravy</v>
      </c>
    </row>
    <row r="71" spans="1:32" ht="15" customHeight="1" x14ac:dyDescent="0.25">
      <c r="A71" s="129">
        <v>2600</v>
      </c>
      <c r="B71" s="124" t="s">
        <v>135</v>
      </c>
      <c r="P71" s="5">
        <v>68</v>
      </c>
      <c r="Q71" t="str">
        <f t="shared" si="36"/>
        <v>1000100</v>
      </c>
      <c r="R71" s="4">
        <f t="shared" si="29"/>
        <v>0</v>
      </c>
      <c r="S71">
        <f t="shared" si="30"/>
        <v>0</v>
      </c>
      <c r="T71">
        <f t="shared" si="31"/>
        <v>1</v>
      </c>
      <c r="U71">
        <f t="shared" si="32"/>
        <v>0</v>
      </c>
      <c r="V71">
        <f t="shared" si="33"/>
        <v>0</v>
      </c>
      <c r="W71">
        <f t="shared" si="34"/>
        <v>0</v>
      </c>
      <c r="X71">
        <f t="shared" si="35"/>
        <v>1</v>
      </c>
      <c r="Y71" s="4">
        <f t="shared" si="44"/>
        <v>2</v>
      </c>
      <c r="Z71" s="5" t="str">
        <f t="shared" si="37"/>
        <v/>
      </c>
      <c r="AA71" t="str">
        <f t="shared" si="38"/>
        <v/>
      </c>
      <c r="AB71" t="str">
        <f t="shared" si="39"/>
        <v>Chybné/Chybějící datum</v>
      </c>
      <c r="AC71" t="str">
        <f t="shared" si="40"/>
        <v>Chybné/Chybějící datum</v>
      </c>
      <c r="AD71" t="str">
        <f t="shared" si="41"/>
        <v>Chybné/Chybějící datum</v>
      </c>
      <c r="AE71" t="str">
        <f t="shared" si="42"/>
        <v>Chybné/Chybějící datum</v>
      </c>
      <c r="AF71" s="14" t="str">
        <f t="shared" si="43"/>
        <v>Chybné/Chybějící datum, Chybí oblast dopravy</v>
      </c>
    </row>
    <row r="72" spans="1:32" ht="15" customHeight="1" x14ac:dyDescent="0.25">
      <c r="A72" s="129">
        <v>2700</v>
      </c>
      <c r="B72" s="124" t="s">
        <v>136</v>
      </c>
      <c r="P72" s="5">
        <v>69</v>
      </c>
      <c r="Q72" t="str">
        <f t="shared" si="36"/>
        <v>1000101</v>
      </c>
      <c r="R72" s="4">
        <f t="shared" si="29"/>
        <v>1</v>
      </c>
      <c r="S72">
        <f t="shared" si="30"/>
        <v>0</v>
      </c>
      <c r="T72">
        <f t="shared" si="31"/>
        <v>1</v>
      </c>
      <c r="U72">
        <f t="shared" si="32"/>
        <v>0</v>
      </c>
      <c r="V72">
        <f t="shared" si="33"/>
        <v>0</v>
      </c>
      <c r="W72">
        <f t="shared" si="34"/>
        <v>0</v>
      </c>
      <c r="X72">
        <f t="shared" si="35"/>
        <v>1</v>
      </c>
      <c r="Y72" s="4">
        <f t="shared" si="44"/>
        <v>3</v>
      </c>
      <c r="Z72" s="5" t="str">
        <f t="shared" si="37"/>
        <v>Chybí údaje o zastávce</v>
      </c>
      <c r="AA72" t="str">
        <f t="shared" si="38"/>
        <v>Chybí údaje o zastávce</v>
      </c>
      <c r="AB72" t="str">
        <f t="shared" si="39"/>
        <v>Chybí údaje o zastávce, Chybné/Chybějící datum</v>
      </c>
      <c r="AC72" t="str">
        <f t="shared" si="40"/>
        <v>Chybí údaje o zastávce, Chybné/Chybějící datum</v>
      </c>
      <c r="AD72" t="str">
        <f t="shared" si="41"/>
        <v>Chybí údaje o zastávce, Chybné/Chybějící datum</v>
      </c>
      <c r="AE72" t="str">
        <f t="shared" si="42"/>
        <v>Chybí údaje o zastávce, Chybné/Chybějící datum</v>
      </c>
      <c r="AF72" s="14" t="str">
        <f t="shared" si="43"/>
        <v>Chybí údaje o zastávce, Chybné/Chybějící datum, Chybí oblast dopravy</v>
      </c>
    </row>
    <row r="73" spans="1:32" ht="15" customHeight="1" x14ac:dyDescent="0.25">
      <c r="A73" s="129">
        <v>3030</v>
      </c>
      <c r="B73" s="124" t="s">
        <v>137</v>
      </c>
      <c r="P73" s="5">
        <v>70</v>
      </c>
      <c r="Q73" t="str">
        <f t="shared" si="36"/>
        <v>1000110</v>
      </c>
      <c r="R73" s="4">
        <f t="shared" si="29"/>
        <v>0</v>
      </c>
      <c r="S73">
        <f t="shared" si="30"/>
        <v>1</v>
      </c>
      <c r="T73">
        <f t="shared" si="31"/>
        <v>1</v>
      </c>
      <c r="U73">
        <f t="shared" si="32"/>
        <v>0</v>
      </c>
      <c r="V73">
        <f t="shared" si="33"/>
        <v>0</v>
      </c>
      <c r="W73">
        <f t="shared" si="34"/>
        <v>0</v>
      </c>
      <c r="X73">
        <f t="shared" si="35"/>
        <v>1</v>
      </c>
      <c r="Y73" s="4">
        <f t="shared" si="44"/>
        <v>3</v>
      </c>
      <c r="Z73" s="5" t="str">
        <f t="shared" si="37"/>
        <v/>
      </c>
      <c r="AA73" t="str">
        <f t="shared" si="38"/>
        <v>Neplatné stanoviště v souvislosti s terminálem/zastávkou</v>
      </c>
      <c r="AB73" t="str">
        <f t="shared" si="39"/>
        <v>Neplatné stanoviště v souvislosti s terminálem/zastávkou, Chybné/Chybějící datum</v>
      </c>
      <c r="AC73" t="str">
        <f t="shared" si="40"/>
        <v>Neplatné stanoviště v souvislosti s terminálem/zastávkou, Chybné/Chybějící datum</v>
      </c>
      <c r="AD73" t="str">
        <f t="shared" si="41"/>
        <v>Neplatné stanoviště v souvislosti s terminálem/zastávkou, Chybné/Chybějící datum</v>
      </c>
      <c r="AE73" t="str">
        <f t="shared" si="42"/>
        <v>Neplatné stanoviště v souvislosti s terminálem/zastávkou, Chybné/Chybějící datum</v>
      </c>
      <c r="AF73" s="14" t="str">
        <f t="shared" si="43"/>
        <v>Neplatné stanoviště v souvislosti s terminálem/zastávkou, Chybné/Chybějící datum, Chybí oblast dopravy</v>
      </c>
    </row>
    <row r="74" spans="1:32" ht="15" customHeight="1" x14ac:dyDescent="0.25">
      <c r="A74" s="130">
        <v>3050</v>
      </c>
      <c r="B74" s="125" t="s">
        <v>138</v>
      </c>
      <c r="P74" s="5">
        <v>71</v>
      </c>
      <c r="Q74" t="str">
        <f t="shared" si="36"/>
        <v>1000111</v>
      </c>
      <c r="R74" s="4">
        <f t="shared" si="29"/>
        <v>1</v>
      </c>
      <c r="S74">
        <f t="shared" si="30"/>
        <v>1</v>
      </c>
      <c r="T74">
        <f t="shared" si="31"/>
        <v>1</v>
      </c>
      <c r="U74">
        <f t="shared" si="32"/>
        <v>0</v>
      </c>
      <c r="V74">
        <f t="shared" si="33"/>
        <v>0</v>
      </c>
      <c r="W74">
        <f t="shared" si="34"/>
        <v>0</v>
      </c>
      <c r="X74">
        <f t="shared" si="35"/>
        <v>1</v>
      </c>
      <c r="Y74" s="4">
        <f t="shared" si="44"/>
        <v>4</v>
      </c>
      <c r="Z74" s="5" t="str">
        <f t="shared" si="37"/>
        <v>Chybí údaje o zastávce</v>
      </c>
      <c r="AA74" t="str">
        <f t="shared" si="38"/>
        <v>Chybí údaje o zastávce, Neplatné stanoviště v souvislosti s terminálem/zastávkou</v>
      </c>
      <c r="AB74" t="str">
        <f t="shared" si="39"/>
        <v>Chybí údaje o zastávce, Neplatné stanoviště v souvislosti s terminálem/zastávkou, Chybné/Chybějící datum</v>
      </c>
      <c r="AC74" t="str">
        <f t="shared" si="40"/>
        <v>Chybí údaje o zastávce, Neplatné stanoviště v souvislosti s terminálem/zastávkou, Chybné/Chybějící datum</v>
      </c>
      <c r="AD74" t="str">
        <f t="shared" si="41"/>
        <v>Chybí údaje o zastávce, Neplatné stanoviště v souvislosti s terminálem/zastávkou, Chybné/Chybějící datum</v>
      </c>
      <c r="AE74" t="str">
        <f t="shared" si="42"/>
        <v>Chybí údaje o zastávce, Neplatné stanoviště v souvislosti s terminálem/zastávkou, Chybné/Chybějící datum</v>
      </c>
      <c r="AF74" s="14" t="str">
        <f t="shared" si="43"/>
        <v>Chybí údaje o zastávce, Neplatné stanoviště v souvislosti s terminálem/zastávkou, Chybné/Chybějící datum, Chybí oblast dopravy</v>
      </c>
    </row>
    <row r="75" spans="1:32" ht="15" customHeight="1" x14ac:dyDescent="0.25">
      <c r="A75" s="130">
        <v>3060</v>
      </c>
      <c r="B75" s="125" t="s">
        <v>139</v>
      </c>
      <c r="P75" s="5">
        <v>72</v>
      </c>
      <c r="Q75" t="str">
        <f t="shared" si="36"/>
        <v>1001000</v>
      </c>
      <c r="R75" s="4">
        <f t="shared" si="29"/>
        <v>0</v>
      </c>
      <c r="S75">
        <f t="shared" si="30"/>
        <v>0</v>
      </c>
      <c r="T75">
        <f t="shared" si="31"/>
        <v>0</v>
      </c>
      <c r="U75">
        <f t="shared" si="32"/>
        <v>1</v>
      </c>
      <c r="V75">
        <f t="shared" si="33"/>
        <v>0</v>
      </c>
      <c r="W75">
        <f t="shared" si="34"/>
        <v>0</v>
      </c>
      <c r="X75">
        <f t="shared" si="35"/>
        <v>1</v>
      </c>
      <c r="Y75" s="4">
        <f t="shared" si="44"/>
        <v>2</v>
      </c>
      <c r="Z75" s="5" t="str">
        <f t="shared" si="37"/>
        <v/>
      </c>
      <c r="AA75" t="str">
        <f t="shared" si="38"/>
        <v/>
      </c>
      <c r="AB75" t="str">
        <f t="shared" si="39"/>
        <v/>
      </c>
      <c r="AC75" t="str">
        <f t="shared" si="40"/>
        <v>Chybí čas příjezdu</v>
      </c>
      <c r="AD75" t="str">
        <f t="shared" si="41"/>
        <v>Chybí čas příjezdu</v>
      </c>
      <c r="AE75" t="str">
        <f t="shared" si="42"/>
        <v>Chybí čas příjezdu</v>
      </c>
      <c r="AF75" s="14" t="str">
        <f t="shared" si="43"/>
        <v>Chybí čas příjezdu, Chybí oblast dopravy</v>
      </c>
    </row>
    <row r="76" spans="1:32" ht="15" customHeight="1" x14ac:dyDescent="0.25">
      <c r="A76" s="129">
        <v>3500</v>
      </c>
      <c r="B76" s="124" t="s">
        <v>140</v>
      </c>
      <c r="P76" s="5">
        <v>73</v>
      </c>
      <c r="Q76" t="str">
        <f t="shared" si="36"/>
        <v>1001001</v>
      </c>
      <c r="R76" s="4">
        <f t="shared" si="29"/>
        <v>1</v>
      </c>
      <c r="S76">
        <f t="shared" si="30"/>
        <v>0</v>
      </c>
      <c r="T76">
        <f t="shared" si="31"/>
        <v>0</v>
      </c>
      <c r="U76">
        <f t="shared" si="32"/>
        <v>1</v>
      </c>
      <c r="V76">
        <f t="shared" si="33"/>
        <v>0</v>
      </c>
      <c r="W76">
        <f t="shared" si="34"/>
        <v>0</v>
      </c>
      <c r="X76">
        <f t="shared" si="35"/>
        <v>1</v>
      </c>
      <c r="Y76" s="4">
        <f t="shared" si="44"/>
        <v>3</v>
      </c>
      <c r="Z76" s="5" t="str">
        <f t="shared" si="37"/>
        <v>Chybí údaje o zastávce</v>
      </c>
      <c r="AA76" t="str">
        <f t="shared" si="38"/>
        <v>Chybí údaje o zastávce</v>
      </c>
      <c r="AB76" t="str">
        <f t="shared" si="39"/>
        <v>Chybí údaje o zastávce</v>
      </c>
      <c r="AC76" t="str">
        <f t="shared" si="40"/>
        <v>Chybí údaje o zastávce, Chybí čas příjezdu</v>
      </c>
      <c r="AD76" t="str">
        <f t="shared" si="41"/>
        <v>Chybí údaje o zastávce, Chybí čas příjezdu</v>
      </c>
      <c r="AE76" t="str">
        <f t="shared" si="42"/>
        <v>Chybí údaje o zastávce, Chybí čas příjezdu</v>
      </c>
      <c r="AF76" s="14" t="str">
        <f t="shared" si="43"/>
        <v>Chybí údaje o zastávce, Chybí čas příjezdu, Chybí oblast dopravy</v>
      </c>
    </row>
    <row r="77" spans="1:32" ht="15" customHeight="1" x14ac:dyDescent="0.25">
      <c r="A77" s="129">
        <v>4000</v>
      </c>
      <c r="B77" s="124" t="s">
        <v>141</v>
      </c>
      <c r="P77" s="5">
        <v>74</v>
      </c>
      <c r="Q77" t="str">
        <f t="shared" si="36"/>
        <v>1001010</v>
      </c>
      <c r="R77" s="4">
        <f t="shared" si="29"/>
        <v>0</v>
      </c>
      <c r="S77">
        <f t="shared" si="30"/>
        <v>1</v>
      </c>
      <c r="T77">
        <f t="shared" si="31"/>
        <v>0</v>
      </c>
      <c r="U77">
        <f t="shared" si="32"/>
        <v>1</v>
      </c>
      <c r="V77">
        <f t="shared" si="33"/>
        <v>0</v>
      </c>
      <c r="W77">
        <f t="shared" si="34"/>
        <v>0</v>
      </c>
      <c r="X77">
        <f t="shared" si="35"/>
        <v>1</v>
      </c>
      <c r="Y77" s="4">
        <f t="shared" si="44"/>
        <v>3</v>
      </c>
      <c r="Z77" s="5" t="str">
        <f t="shared" si="37"/>
        <v/>
      </c>
      <c r="AA77" t="str">
        <f t="shared" si="38"/>
        <v>Neplatné stanoviště v souvislosti s terminálem/zastávkou</v>
      </c>
      <c r="AB77" t="str">
        <f t="shared" si="39"/>
        <v>Neplatné stanoviště v souvislosti s terminálem/zastávkou</v>
      </c>
      <c r="AC77" t="str">
        <f t="shared" si="40"/>
        <v>Neplatné stanoviště v souvislosti s terminálem/zastávkou, Chybí čas příjezdu</v>
      </c>
      <c r="AD77" t="str">
        <f t="shared" si="41"/>
        <v>Neplatné stanoviště v souvislosti s terminálem/zastávkou, Chybí čas příjezdu</v>
      </c>
      <c r="AE77" t="str">
        <f t="shared" si="42"/>
        <v>Neplatné stanoviště v souvislosti s terminálem/zastávkou, Chybí čas příjezdu</v>
      </c>
      <c r="AF77" s="14" t="str">
        <f t="shared" si="43"/>
        <v>Neplatné stanoviště v souvislosti s terminálem/zastávkou, Chybí čas příjezdu, Chybí oblast dopravy</v>
      </c>
    </row>
    <row r="78" spans="1:32" ht="15" customHeight="1" x14ac:dyDescent="0.25">
      <c r="A78" s="129">
        <v>4300</v>
      </c>
      <c r="B78" s="124" t="s">
        <v>142</v>
      </c>
      <c r="P78" s="5">
        <v>75</v>
      </c>
      <c r="Q78" t="str">
        <f t="shared" si="36"/>
        <v>1001011</v>
      </c>
      <c r="R78" s="4">
        <f t="shared" si="29"/>
        <v>1</v>
      </c>
      <c r="S78">
        <f t="shared" si="30"/>
        <v>1</v>
      </c>
      <c r="T78">
        <f t="shared" si="31"/>
        <v>0</v>
      </c>
      <c r="U78">
        <f t="shared" si="32"/>
        <v>1</v>
      </c>
      <c r="V78">
        <f t="shared" si="33"/>
        <v>0</v>
      </c>
      <c r="W78">
        <f t="shared" si="34"/>
        <v>0</v>
      </c>
      <c r="X78">
        <f t="shared" si="35"/>
        <v>1</v>
      </c>
      <c r="Y78" s="4">
        <f t="shared" si="44"/>
        <v>4</v>
      </c>
      <c r="Z78" s="5" t="str">
        <f t="shared" si="37"/>
        <v>Chybí údaje o zastávce</v>
      </c>
      <c r="AA78" t="str">
        <f t="shared" si="38"/>
        <v>Chybí údaje o zastávce, Neplatné stanoviště v souvislosti s terminálem/zastávkou</v>
      </c>
      <c r="AB78" t="str">
        <f t="shared" si="39"/>
        <v>Chybí údaje o zastávce, Neplatné stanoviště v souvislosti s terminálem/zastávkou</v>
      </c>
      <c r="AC78" t="str">
        <f t="shared" si="40"/>
        <v>Chybí údaje o zastávce, Neplatné stanoviště v souvislosti s terminálem/zastávkou, Chybí čas příjezdu</v>
      </c>
      <c r="AD78" t="str">
        <f t="shared" si="41"/>
        <v>Chybí údaje o zastávce, Neplatné stanoviště v souvislosti s terminálem/zastávkou, Chybí čas příjezdu</v>
      </c>
      <c r="AE78" t="str">
        <f t="shared" si="42"/>
        <v>Chybí údaje o zastávce, Neplatné stanoviště v souvislosti s terminálem/zastávkou, Chybí čas příjezdu</v>
      </c>
      <c r="AF78" s="14" t="str">
        <f t="shared" si="43"/>
        <v>Chybí údaje o zastávce, Neplatné stanoviště v souvislosti s terminálem/zastávkou, Chybí čas příjezdu, Chybí oblast dopravy</v>
      </c>
    </row>
    <row r="79" spans="1:32" ht="15" customHeight="1" x14ac:dyDescent="0.25">
      <c r="A79" s="129">
        <v>5500</v>
      </c>
      <c r="B79" s="124" t="s">
        <v>143</v>
      </c>
      <c r="P79" s="5">
        <v>76</v>
      </c>
      <c r="Q79" t="str">
        <f t="shared" si="36"/>
        <v>1001100</v>
      </c>
      <c r="R79" s="4">
        <f t="shared" si="29"/>
        <v>0</v>
      </c>
      <c r="S79">
        <f t="shared" si="30"/>
        <v>0</v>
      </c>
      <c r="T79">
        <f t="shared" si="31"/>
        <v>1</v>
      </c>
      <c r="U79">
        <f t="shared" si="32"/>
        <v>1</v>
      </c>
      <c r="V79">
        <f t="shared" si="33"/>
        <v>0</v>
      </c>
      <c r="W79">
        <f t="shared" si="34"/>
        <v>0</v>
      </c>
      <c r="X79">
        <f t="shared" si="35"/>
        <v>1</v>
      </c>
      <c r="Y79" s="4">
        <f t="shared" si="44"/>
        <v>3</v>
      </c>
      <c r="Z79" s="5" t="str">
        <f t="shared" si="37"/>
        <v/>
      </c>
      <c r="AA79" t="str">
        <f t="shared" si="38"/>
        <v/>
      </c>
      <c r="AB79" t="str">
        <f t="shared" si="39"/>
        <v>Chybné/Chybějící datum</v>
      </c>
      <c r="AC79" t="str">
        <f t="shared" si="40"/>
        <v>Chybné/Chybějící datum, Chybí čas příjezdu</v>
      </c>
      <c r="AD79" t="str">
        <f t="shared" si="41"/>
        <v>Chybné/Chybějící datum, Chybí čas příjezdu</v>
      </c>
      <c r="AE79" t="str">
        <f t="shared" si="42"/>
        <v>Chybné/Chybějící datum, Chybí čas příjezdu</v>
      </c>
      <c r="AF79" s="14" t="str">
        <f t="shared" si="43"/>
        <v>Chybné/Chybějící datum, Chybí čas příjezdu, Chybí oblast dopravy</v>
      </c>
    </row>
    <row r="80" spans="1:32" ht="15" customHeight="1" x14ac:dyDescent="0.25">
      <c r="A80" s="129">
        <v>5800</v>
      </c>
      <c r="B80" s="124" t="s">
        <v>144</v>
      </c>
      <c r="P80" s="5">
        <v>77</v>
      </c>
      <c r="Q80" t="str">
        <f t="shared" si="36"/>
        <v>1001101</v>
      </c>
      <c r="R80" s="4">
        <f t="shared" si="29"/>
        <v>1</v>
      </c>
      <c r="S80">
        <f t="shared" si="30"/>
        <v>0</v>
      </c>
      <c r="T80">
        <f t="shared" si="31"/>
        <v>1</v>
      </c>
      <c r="U80">
        <f t="shared" si="32"/>
        <v>1</v>
      </c>
      <c r="V80">
        <f t="shared" si="33"/>
        <v>0</v>
      </c>
      <c r="W80">
        <f t="shared" si="34"/>
        <v>0</v>
      </c>
      <c r="X80">
        <f t="shared" si="35"/>
        <v>1</v>
      </c>
      <c r="Y80" s="4">
        <f t="shared" si="44"/>
        <v>4</v>
      </c>
      <c r="Z80" s="5" t="str">
        <f t="shared" si="37"/>
        <v>Chybí údaje o zastávce</v>
      </c>
      <c r="AA80" t="str">
        <f t="shared" si="38"/>
        <v>Chybí údaje o zastávce</v>
      </c>
      <c r="AB80" t="str">
        <f t="shared" si="39"/>
        <v>Chybí údaje o zastávce, Chybné/Chybějící datum</v>
      </c>
      <c r="AC80" t="str">
        <f t="shared" si="40"/>
        <v>Chybí údaje o zastávce, Chybné/Chybějící datum, Chybí čas příjezdu</v>
      </c>
      <c r="AD80" t="str">
        <f t="shared" si="41"/>
        <v>Chybí údaje o zastávce, Chybné/Chybějící datum, Chybí čas příjezdu</v>
      </c>
      <c r="AE80" t="str">
        <f t="shared" si="42"/>
        <v>Chybí údaje o zastávce, Chybné/Chybějící datum, Chybí čas příjezdu</v>
      </c>
      <c r="AF80" s="14" t="str">
        <f t="shared" si="43"/>
        <v>Chybí údaje o zastávce, Chybné/Chybějící datum, Chybí čas příjezdu, Chybí oblast dopravy</v>
      </c>
    </row>
    <row r="81" spans="1:32" ht="15" customHeight="1" x14ac:dyDescent="0.25">
      <c r="A81" s="129">
        <v>6000</v>
      </c>
      <c r="B81" s="124" t="s">
        <v>145</v>
      </c>
      <c r="P81" s="5">
        <v>78</v>
      </c>
      <c r="Q81" t="str">
        <f t="shared" si="36"/>
        <v>1001110</v>
      </c>
      <c r="R81" s="4">
        <f t="shared" si="29"/>
        <v>0</v>
      </c>
      <c r="S81">
        <f t="shared" si="30"/>
        <v>1</v>
      </c>
      <c r="T81">
        <f t="shared" si="31"/>
        <v>1</v>
      </c>
      <c r="U81">
        <f t="shared" si="32"/>
        <v>1</v>
      </c>
      <c r="V81">
        <f t="shared" si="33"/>
        <v>0</v>
      </c>
      <c r="W81">
        <f t="shared" si="34"/>
        <v>0</v>
      </c>
      <c r="X81">
        <f t="shared" si="35"/>
        <v>1</v>
      </c>
      <c r="Y81" s="4">
        <f t="shared" si="44"/>
        <v>4</v>
      </c>
      <c r="Z81" s="5" t="str">
        <f t="shared" si="37"/>
        <v/>
      </c>
      <c r="AA81" t="str">
        <f t="shared" si="38"/>
        <v>Neplatné stanoviště v souvislosti s terminálem/zastávkou</v>
      </c>
      <c r="AB81" t="str">
        <f t="shared" si="39"/>
        <v>Neplatné stanoviště v souvislosti s terminálem/zastávkou, Chybné/Chybějící datum</v>
      </c>
      <c r="AC81" t="str">
        <f t="shared" si="40"/>
        <v>Neplatné stanoviště v souvislosti s terminálem/zastávkou, Chybné/Chybějící datum, Chybí čas příjezdu</v>
      </c>
      <c r="AD81" t="str">
        <f t="shared" si="41"/>
        <v>Neplatné stanoviště v souvislosti s terminálem/zastávkou, Chybné/Chybějící datum, Chybí čas příjezdu</v>
      </c>
      <c r="AE81" t="str">
        <f t="shared" si="42"/>
        <v>Neplatné stanoviště v souvislosti s terminálem/zastávkou, Chybné/Chybějící datum, Chybí čas příjezdu</v>
      </c>
      <c r="AF81" s="14" t="str">
        <f t="shared" si="43"/>
        <v>Neplatné stanoviště v souvislosti s terminálem/zastávkou, Chybné/Chybějící datum, Chybí čas příjezdu, Chybí oblast dopravy</v>
      </c>
    </row>
    <row r="82" spans="1:32" ht="15" customHeight="1" x14ac:dyDescent="0.25">
      <c r="A82" s="129">
        <v>6100</v>
      </c>
      <c r="B82" s="124" t="s">
        <v>146</v>
      </c>
      <c r="P82" s="5">
        <v>79</v>
      </c>
      <c r="Q82" t="str">
        <f t="shared" si="36"/>
        <v>1001111</v>
      </c>
      <c r="R82" s="4">
        <f t="shared" si="29"/>
        <v>1</v>
      </c>
      <c r="S82">
        <f t="shared" si="30"/>
        <v>1</v>
      </c>
      <c r="T82">
        <f t="shared" si="31"/>
        <v>1</v>
      </c>
      <c r="U82">
        <f t="shared" si="32"/>
        <v>1</v>
      </c>
      <c r="V82">
        <f t="shared" si="33"/>
        <v>0</v>
      </c>
      <c r="W82">
        <f t="shared" si="34"/>
        <v>0</v>
      </c>
      <c r="X82">
        <f t="shared" si="35"/>
        <v>1</v>
      </c>
      <c r="Y82" s="4">
        <f t="shared" si="44"/>
        <v>5</v>
      </c>
      <c r="Z82" s="5" t="str">
        <f t="shared" si="37"/>
        <v>Chybí údaje o zastávce</v>
      </c>
      <c r="AA82" t="str">
        <f t="shared" si="38"/>
        <v>Chybí údaje o zastávce, Neplatné stanoviště v souvislosti s terminálem/zastávkou</v>
      </c>
      <c r="AB82" t="str">
        <f t="shared" si="39"/>
        <v>Chybí údaje o zastávce, Neplatné stanoviště v souvislosti s terminálem/zastávkou, Chybné/Chybějící datum</v>
      </c>
      <c r="AC82" t="str">
        <f t="shared" si="40"/>
        <v>Chybí údaje o zastávce, Neplatné stanoviště v souvislosti s terminálem/zastávkou, Chybné/Chybějící datum, Chybí čas příjezdu</v>
      </c>
      <c r="AD82" t="str">
        <f t="shared" si="41"/>
        <v>Chybí údaje o zastávce, Neplatné stanoviště v souvislosti s terminálem/zastávkou, Chybné/Chybějící datum, Chybí čas příjezdu</v>
      </c>
      <c r="AE82" t="str">
        <f t="shared" si="42"/>
        <v>Chybí údaje o zastávce, Neplatné stanoviště v souvislosti s terminálem/zastávkou, Chybné/Chybějící datum, Chybí čas příjezdu</v>
      </c>
      <c r="AF82" s="14" t="str">
        <f t="shared" si="43"/>
        <v>Chybí údaje o zastávce, Neplatné stanoviště v souvislosti s terminálem/zastávkou, Chybné/Chybějící datum, Chybí čas příjezdu, Chybí oblast dopravy</v>
      </c>
    </row>
    <row r="83" spans="1:32" ht="15" customHeight="1" x14ac:dyDescent="0.25">
      <c r="A83" s="129">
        <v>6200</v>
      </c>
      <c r="B83" s="124" t="s">
        <v>147</v>
      </c>
      <c r="P83" s="5">
        <v>80</v>
      </c>
      <c r="Q83" t="str">
        <f t="shared" si="36"/>
        <v>1010000</v>
      </c>
      <c r="R83" s="4">
        <f t="shared" si="29"/>
        <v>0</v>
      </c>
      <c r="S83">
        <f t="shared" si="30"/>
        <v>0</v>
      </c>
      <c r="T83">
        <f t="shared" si="31"/>
        <v>0</v>
      </c>
      <c r="U83">
        <f t="shared" si="32"/>
        <v>0</v>
      </c>
      <c r="V83">
        <f t="shared" si="33"/>
        <v>1</v>
      </c>
      <c r="W83">
        <f t="shared" si="34"/>
        <v>0</v>
      </c>
      <c r="X83">
        <f t="shared" si="35"/>
        <v>1</v>
      </c>
      <c r="Y83" s="4">
        <f t="shared" si="44"/>
        <v>2</v>
      </c>
      <c r="Z83" s="5" t="str">
        <f t="shared" si="37"/>
        <v/>
      </c>
      <c r="AA83" t="str">
        <f t="shared" si="38"/>
        <v/>
      </c>
      <c r="AB83" t="str">
        <f t="shared" si="39"/>
        <v/>
      </c>
      <c r="AC83" t="str">
        <f t="shared" si="40"/>
        <v/>
      </c>
      <c r="AD83" t="str">
        <f t="shared" si="41"/>
        <v>Chybí čas odjezdu</v>
      </c>
      <c r="AE83" t="str">
        <f t="shared" si="42"/>
        <v>Chybí čas odjezdu</v>
      </c>
      <c r="AF83" s="14" t="str">
        <f t="shared" si="43"/>
        <v>Chybí čas odjezdu, Chybí oblast dopravy</v>
      </c>
    </row>
    <row r="84" spans="1:32" ht="15" customHeight="1" x14ac:dyDescent="0.25">
      <c r="A84" s="129">
        <v>6210</v>
      </c>
      <c r="B84" s="124" t="s">
        <v>148</v>
      </c>
      <c r="P84" s="5">
        <v>81</v>
      </c>
      <c r="Q84" t="str">
        <f t="shared" si="36"/>
        <v>1010001</v>
      </c>
      <c r="R84" s="4">
        <f t="shared" si="29"/>
        <v>1</v>
      </c>
      <c r="S84">
        <f t="shared" si="30"/>
        <v>0</v>
      </c>
      <c r="T84">
        <f t="shared" si="31"/>
        <v>0</v>
      </c>
      <c r="U84">
        <f t="shared" si="32"/>
        <v>0</v>
      </c>
      <c r="V84">
        <f t="shared" si="33"/>
        <v>1</v>
      </c>
      <c r="W84">
        <f t="shared" si="34"/>
        <v>0</v>
      </c>
      <c r="X84">
        <f t="shared" si="35"/>
        <v>1</v>
      </c>
      <c r="Y84" s="4">
        <f t="shared" si="44"/>
        <v>3</v>
      </c>
      <c r="Z84" s="5" t="str">
        <f t="shared" si="37"/>
        <v>Chybí údaje o zastávce</v>
      </c>
      <c r="AA84" t="str">
        <f t="shared" si="38"/>
        <v>Chybí údaje o zastávce</v>
      </c>
      <c r="AB84" t="str">
        <f t="shared" si="39"/>
        <v>Chybí údaje o zastávce</v>
      </c>
      <c r="AC84" t="str">
        <f t="shared" si="40"/>
        <v>Chybí údaje o zastávce</v>
      </c>
      <c r="AD84" t="str">
        <f t="shared" si="41"/>
        <v>Chybí údaje o zastávce, Chybí čas odjezdu</v>
      </c>
      <c r="AE84" t="str">
        <f t="shared" si="42"/>
        <v>Chybí údaje o zastávce, Chybí čas odjezdu</v>
      </c>
      <c r="AF84" s="14" t="str">
        <f t="shared" si="43"/>
        <v>Chybí údaje o zastávce, Chybí čas odjezdu, Chybí oblast dopravy</v>
      </c>
    </row>
    <row r="85" spans="1:32" ht="15" customHeight="1" x14ac:dyDescent="0.25">
      <c r="A85" s="129">
        <v>6300</v>
      </c>
      <c r="B85" s="124" t="s">
        <v>149</v>
      </c>
      <c r="P85" s="5">
        <v>82</v>
      </c>
      <c r="Q85" t="str">
        <f t="shared" si="36"/>
        <v>1010010</v>
      </c>
      <c r="R85" s="4">
        <f t="shared" si="29"/>
        <v>0</v>
      </c>
      <c r="S85">
        <f t="shared" si="30"/>
        <v>1</v>
      </c>
      <c r="T85">
        <f t="shared" si="31"/>
        <v>0</v>
      </c>
      <c r="U85">
        <f t="shared" si="32"/>
        <v>0</v>
      </c>
      <c r="V85">
        <f t="shared" si="33"/>
        <v>1</v>
      </c>
      <c r="W85">
        <f t="shared" si="34"/>
        <v>0</v>
      </c>
      <c r="X85">
        <f t="shared" si="35"/>
        <v>1</v>
      </c>
      <c r="Y85" s="4">
        <f t="shared" si="44"/>
        <v>3</v>
      </c>
      <c r="Z85" s="5" t="str">
        <f t="shared" si="37"/>
        <v/>
      </c>
      <c r="AA85" t="str">
        <f t="shared" si="38"/>
        <v>Neplatné stanoviště v souvislosti s terminálem/zastávkou</v>
      </c>
      <c r="AB85" t="str">
        <f t="shared" si="39"/>
        <v>Neplatné stanoviště v souvislosti s terminálem/zastávkou</v>
      </c>
      <c r="AC85" t="str">
        <f t="shared" si="40"/>
        <v>Neplatné stanoviště v souvislosti s terminálem/zastávkou</v>
      </c>
      <c r="AD85" t="str">
        <f t="shared" si="41"/>
        <v>Neplatné stanoviště v souvislosti s terminálem/zastávkou, Chybí čas odjezdu</v>
      </c>
      <c r="AE85" t="str">
        <f t="shared" si="42"/>
        <v>Neplatné stanoviště v souvislosti s terminálem/zastávkou, Chybí čas odjezdu</v>
      </c>
      <c r="AF85" s="14" t="str">
        <f t="shared" si="43"/>
        <v>Neplatné stanoviště v souvislosti s terminálem/zastávkou, Chybí čas odjezdu, Chybí oblast dopravy</v>
      </c>
    </row>
    <row r="86" spans="1:32" ht="15" customHeight="1" x14ac:dyDescent="0.25">
      <c r="A86" s="129">
        <v>6700</v>
      </c>
      <c r="B86" s="124" t="s">
        <v>150</v>
      </c>
      <c r="P86" s="5">
        <v>83</v>
      </c>
      <c r="Q86" t="str">
        <f t="shared" si="36"/>
        <v>1010011</v>
      </c>
      <c r="R86" s="4">
        <f t="shared" si="29"/>
        <v>1</v>
      </c>
      <c r="S86">
        <f t="shared" si="30"/>
        <v>1</v>
      </c>
      <c r="T86">
        <f t="shared" si="31"/>
        <v>0</v>
      </c>
      <c r="U86">
        <f t="shared" si="32"/>
        <v>0</v>
      </c>
      <c r="V86">
        <f t="shared" si="33"/>
        <v>1</v>
      </c>
      <c r="W86">
        <f t="shared" si="34"/>
        <v>0</v>
      </c>
      <c r="X86">
        <f t="shared" si="35"/>
        <v>1</v>
      </c>
      <c r="Y86" s="4">
        <f t="shared" si="44"/>
        <v>4</v>
      </c>
      <c r="Z86" s="5" t="str">
        <f t="shared" si="37"/>
        <v>Chybí údaje o zastávce</v>
      </c>
      <c r="AA86" t="str">
        <f t="shared" si="38"/>
        <v>Chybí údaje o zastávce, Neplatné stanoviště v souvislosti s terminálem/zastávkou</v>
      </c>
      <c r="AB86" t="str">
        <f t="shared" si="39"/>
        <v>Chybí údaje o zastávce, Neplatné stanoviště v souvislosti s terminálem/zastávkou</v>
      </c>
      <c r="AC86" t="str">
        <f t="shared" si="40"/>
        <v>Chybí údaje o zastávce, Neplatné stanoviště v souvislosti s terminálem/zastávkou</v>
      </c>
      <c r="AD86" t="str">
        <f t="shared" si="41"/>
        <v>Chybí údaje o zastávce, Neplatné stanoviště v souvislosti s terminálem/zastávkou, Chybí čas odjezdu</v>
      </c>
      <c r="AE86" t="str">
        <f t="shared" si="42"/>
        <v>Chybí údaje o zastávce, Neplatné stanoviště v souvislosti s terminálem/zastávkou, Chybí čas odjezdu</v>
      </c>
      <c r="AF86" s="14" t="str">
        <f t="shared" si="43"/>
        <v>Chybí údaje o zastávce, Neplatné stanoviště v souvislosti s terminálem/zastávkou, Chybí čas odjezdu, Chybí oblast dopravy</v>
      </c>
    </row>
    <row r="87" spans="1:32" ht="15" customHeight="1" x14ac:dyDescent="0.25">
      <c r="A87" s="129">
        <v>6800</v>
      </c>
      <c r="B87" s="124" t="s">
        <v>151</v>
      </c>
      <c r="P87" s="5">
        <v>84</v>
      </c>
      <c r="Q87" t="str">
        <f t="shared" si="36"/>
        <v>1010100</v>
      </c>
      <c r="R87" s="4">
        <f t="shared" si="29"/>
        <v>0</v>
      </c>
      <c r="S87">
        <f t="shared" si="30"/>
        <v>0</v>
      </c>
      <c r="T87">
        <f t="shared" si="31"/>
        <v>1</v>
      </c>
      <c r="U87">
        <f t="shared" si="32"/>
        <v>0</v>
      </c>
      <c r="V87">
        <f t="shared" si="33"/>
        <v>1</v>
      </c>
      <c r="W87">
        <f t="shared" si="34"/>
        <v>0</v>
      </c>
      <c r="X87">
        <f t="shared" si="35"/>
        <v>1</v>
      </c>
      <c r="Y87" s="4">
        <f t="shared" si="44"/>
        <v>3</v>
      </c>
      <c r="Z87" s="5" t="str">
        <f t="shared" si="37"/>
        <v/>
      </c>
      <c r="AA87" t="str">
        <f t="shared" si="38"/>
        <v/>
      </c>
      <c r="AB87" t="str">
        <f t="shared" si="39"/>
        <v>Chybné/Chybějící datum</v>
      </c>
      <c r="AC87" t="str">
        <f t="shared" si="40"/>
        <v>Chybné/Chybějící datum</v>
      </c>
      <c r="AD87" t="str">
        <f t="shared" si="41"/>
        <v>Chybné/Chybějící datum, Chybí čas odjezdu</v>
      </c>
      <c r="AE87" t="str">
        <f t="shared" si="42"/>
        <v>Chybné/Chybějící datum, Chybí čas odjezdu</v>
      </c>
      <c r="AF87" s="14" t="str">
        <f t="shared" si="43"/>
        <v>Chybné/Chybějící datum, Chybí čas odjezdu, Chybí oblast dopravy</v>
      </c>
    </row>
    <row r="88" spans="1:32" ht="15" customHeight="1" x14ac:dyDescent="0.25">
      <c r="A88" s="129">
        <v>7910</v>
      </c>
      <c r="B88" s="124" t="s">
        <v>152</v>
      </c>
      <c r="P88" s="5">
        <v>85</v>
      </c>
      <c r="Q88" t="str">
        <f t="shared" si="36"/>
        <v>1010101</v>
      </c>
      <c r="R88" s="4">
        <f t="shared" si="29"/>
        <v>1</v>
      </c>
      <c r="S88">
        <f t="shared" si="30"/>
        <v>0</v>
      </c>
      <c r="T88">
        <f t="shared" si="31"/>
        <v>1</v>
      </c>
      <c r="U88">
        <f t="shared" si="32"/>
        <v>0</v>
      </c>
      <c r="V88">
        <f t="shared" si="33"/>
        <v>1</v>
      </c>
      <c r="W88">
        <f t="shared" si="34"/>
        <v>0</v>
      </c>
      <c r="X88">
        <f t="shared" si="35"/>
        <v>1</v>
      </c>
      <c r="Y88" s="4">
        <f t="shared" si="44"/>
        <v>4</v>
      </c>
      <c r="Z88" s="5" t="str">
        <f t="shared" si="37"/>
        <v>Chybí údaje o zastávce</v>
      </c>
      <c r="AA88" t="str">
        <f t="shared" si="38"/>
        <v>Chybí údaje o zastávce</v>
      </c>
      <c r="AB88" t="str">
        <f t="shared" si="39"/>
        <v>Chybí údaje o zastávce, Chybné/Chybějící datum</v>
      </c>
      <c r="AC88" t="str">
        <f t="shared" si="40"/>
        <v>Chybí údaje o zastávce, Chybné/Chybějící datum</v>
      </c>
      <c r="AD88" t="str">
        <f t="shared" si="41"/>
        <v>Chybí údaje o zastávce, Chybné/Chybějící datum, Chybí čas odjezdu</v>
      </c>
      <c r="AE88" t="str">
        <f t="shared" si="42"/>
        <v>Chybí údaje o zastávce, Chybné/Chybějící datum, Chybí čas odjezdu</v>
      </c>
      <c r="AF88" s="14" t="str">
        <f t="shared" si="43"/>
        <v>Chybí údaje o zastávce, Chybné/Chybějící datum, Chybí čas odjezdu, Chybí oblast dopravy</v>
      </c>
    </row>
    <row r="89" spans="1:32" ht="15" customHeight="1" x14ac:dyDescent="0.25">
      <c r="A89" s="129">
        <v>7940</v>
      </c>
      <c r="B89" s="124" t="s">
        <v>153</v>
      </c>
      <c r="P89" s="5">
        <v>86</v>
      </c>
      <c r="Q89" t="str">
        <f t="shared" si="36"/>
        <v>1010110</v>
      </c>
      <c r="R89" s="4">
        <f t="shared" si="29"/>
        <v>0</v>
      </c>
      <c r="S89">
        <f t="shared" si="30"/>
        <v>1</v>
      </c>
      <c r="T89">
        <f t="shared" si="31"/>
        <v>1</v>
      </c>
      <c r="U89">
        <f t="shared" si="32"/>
        <v>0</v>
      </c>
      <c r="V89">
        <f t="shared" si="33"/>
        <v>1</v>
      </c>
      <c r="W89">
        <f t="shared" si="34"/>
        <v>0</v>
      </c>
      <c r="X89">
        <f t="shared" si="35"/>
        <v>1</v>
      </c>
      <c r="Y89" s="4">
        <f t="shared" si="44"/>
        <v>4</v>
      </c>
      <c r="Z89" s="5" t="str">
        <f t="shared" si="37"/>
        <v/>
      </c>
      <c r="AA89" t="str">
        <f t="shared" si="38"/>
        <v>Neplatné stanoviště v souvislosti s terminálem/zastávkou</v>
      </c>
      <c r="AB89" t="str">
        <f t="shared" si="39"/>
        <v>Neplatné stanoviště v souvislosti s terminálem/zastávkou, Chybné/Chybějící datum</v>
      </c>
      <c r="AC89" t="str">
        <f t="shared" si="40"/>
        <v>Neplatné stanoviště v souvislosti s terminálem/zastávkou, Chybné/Chybějící datum</v>
      </c>
      <c r="AD89" t="str">
        <f t="shared" si="41"/>
        <v>Neplatné stanoviště v souvislosti s terminálem/zastávkou, Chybné/Chybějící datum, Chybí čas odjezdu</v>
      </c>
      <c r="AE89" t="str">
        <f t="shared" si="42"/>
        <v>Neplatné stanoviště v souvislosti s terminálem/zastávkou, Chybné/Chybějící datum, Chybí čas odjezdu</v>
      </c>
      <c r="AF89" s="14" t="str">
        <f t="shared" si="43"/>
        <v>Neplatné stanoviště v souvislosti s terminálem/zastávkou, Chybné/Chybějící datum, Chybí čas odjezdu, Chybí oblast dopravy</v>
      </c>
    </row>
    <row r="90" spans="1:32" ht="15" customHeight="1" x14ac:dyDescent="0.25">
      <c r="A90" s="129">
        <v>7950</v>
      </c>
      <c r="B90" s="124" t="s">
        <v>154</v>
      </c>
      <c r="P90" s="5">
        <v>87</v>
      </c>
      <c r="Q90" t="str">
        <f t="shared" si="36"/>
        <v>1010111</v>
      </c>
      <c r="R90" s="4">
        <f t="shared" si="29"/>
        <v>1</v>
      </c>
      <c r="S90">
        <f t="shared" si="30"/>
        <v>1</v>
      </c>
      <c r="T90">
        <f t="shared" si="31"/>
        <v>1</v>
      </c>
      <c r="U90">
        <f t="shared" si="32"/>
        <v>0</v>
      </c>
      <c r="V90">
        <f t="shared" si="33"/>
        <v>1</v>
      </c>
      <c r="W90">
        <f t="shared" si="34"/>
        <v>0</v>
      </c>
      <c r="X90">
        <f t="shared" si="35"/>
        <v>1</v>
      </c>
      <c r="Y90" s="4">
        <f t="shared" si="44"/>
        <v>5</v>
      </c>
      <c r="Z90" s="5" t="str">
        <f t="shared" si="37"/>
        <v>Chybí údaje o zastávce</v>
      </c>
      <c r="AA90" t="str">
        <f t="shared" si="38"/>
        <v>Chybí údaje o zastávce, Neplatné stanoviště v souvislosti s terminálem/zastávkou</v>
      </c>
      <c r="AB90" t="str">
        <f t="shared" si="39"/>
        <v>Chybí údaje o zastávce, Neplatné stanoviště v souvislosti s terminálem/zastávkou, Chybné/Chybějící datum</v>
      </c>
      <c r="AC90" t="str">
        <f t="shared" si="40"/>
        <v>Chybí údaje o zastávce, Neplatné stanoviště v souvislosti s terminálem/zastávkou, Chybné/Chybějící datum</v>
      </c>
      <c r="AD90" t="str">
        <f t="shared" si="41"/>
        <v>Chybí údaje o zastávce, Neplatné stanoviště v souvislosti s terminálem/zastávkou, Chybné/Chybějící datum, Chybí čas odjezdu</v>
      </c>
      <c r="AE90" t="str">
        <f t="shared" si="42"/>
        <v>Chybí údaje o zastávce, Neplatné stanoviště v souvislosti s terminálem/zastávkou, Chybné/Chybějící datum, Chybí čas odjezdu</v>
      </c>
      <c r="AF90" s="14" t="str">
        <f t="shared" si="43"/>
        <v>Chybí údaje o zastávce, Neplatné stanoviště v souvislosti s terminálem/zastávkou, Chybné/Chybějící datum, Chybí čas odjezdu, Chybí oblast dopravy</v>
      </c>
    </row>
    <row r="91" spans="1:32" ht="15" customHeight="1" x14ac:dyDescent="0.25">
      <c r="A91" s="129">
        <v>7960</v>
      </c>
      <c r="B91" s="124" t="s">
        <v>155</v>
      </c>
      <c r="P91" s="5">
        <v>88</v>
      </c>
      <c r="Q91" t="str">
        <f t="shared" si="36"/>
        <v>1011000</v>
      </c>
      <c r="R91" s="4">
        <f t="shared" si="29"/>
        <v>0</v>
      </c>
      <c r="S91">
        <f t="shared" si="30"/>
        <v>0</v>
      </c>
      <c r="T91">
        <f t="shared" si="31"/>
        <v>0</v>
      </c>
      <c r="U91">
        <f t="shared" si="32"/>
        <v>1</v>
      </c>
      <c r="V91">
        <f t="shared" si="33"/>
        <v>1</v>
      </c>
      <c r="W91">
        <f t="shared" si="34"/>
        <v>0</v>
      </c>
      <c r="X91">
        <f t="shared" si="35"/>
        <v>1</v>
      </c>
      <c r="Y91" s="4">
        <f t="shared" si="44"/>
        <v>3</v>
      </c>
      <c r="Z91" s="5" t="str">
        <f t="shared" si="37"/>
        <v/>
      </c>
      <c r="AA91" t="str">
        <f t="shared" si="38"/>
        <v/>
      </c>
      <c r="AB91" t="str">
        <f t="shared" si="39"/>
        <v/>
      </c>
      <c r="AC91" t="str">
        <f t="shared" si="40"/>
        <v>Chybí čas příjezdu</v>
      </c>
      <c r="AD91" t="str">
        <f t="shared" si="41"/>
        <v>Chybí čas příjezdu, Chybí čas odjezdu</v>
      </c>
      <c r="AE91" t="str">
        <f t="shared" si="42"/>
        <v>Chybí čas příjezdu, Chybí čas odjezdu</v>
      </c>
      <c r="AF91" s="14" t="str">
        <f t="shared" si="43"/>
        <v>Chybí čas příjezdu, Chybí čas odjezdu, Chybí oblast dopravy</v>
      </c>
    </row>
    <row r="92" spans="1:32" ht="15" customHeight="1" x14ac:dyDescent="0.25">
      <c r="A92" s="129">
        <v>7970</v>
      </c>
      <c r="B92" s="124" t="s">
        <v>156</v>
      </c>
      <c r="P92" s="5">
        <v>89</v>
      </c>
      <c r="Q92" t="str">
        <f t="shared" si="36"/>
        <v>1011001</v>
      </c>
      <c r="R92" s="4">
        <f t="shared" si="29"/>
        <v>1</v>
      </c>
      <c r="S92">
        <f t="shared" si="30"/>
        <v>0</v>
      </c>
      <c r="T92">
        <f t="shared" si="31"/>
        <v>0</v>
      </c>
      <c r="U92">
        <f t="shared" si="32"/>
        <v>1</v>
      </c>
      <c r="V92">
        <f t="shared" si="33"/>
        <v>1</v>
      </c>
      <c r="W92">
        <f t="shared" si="34"/>
        <v>0</v>
      </c>
      <c r="X92">
        <f t="shared" si="35"/>
        <v>1</v>
      </c>
      <c r="Y92" s="4">
        <f t="shared" si="44"/>
        <v>4</v>
      </c>
      <c r="Z92" s="5" t="str">
        <f t="shared" si="37"/>
        <v>Chybí údaje o zastávce</v>
      </c>
      <c r="AA92" t="str">
        <f t="shared" si="38"/>
        <v>Chybí údaje o zastávce</v>
      </c>
      <c r="AB92" t="str">
        <f t="shared" si="39"/>
        <v>Chybí údaje o zastávce</v>
      </c>
      <c r="AC92" t="str">
        <f t="shared" si="40"/>
        <v>Chybí údaje o zastávce, Chybí čas příjezdu</v>
      </c>
      <c r="AD92" t="str">
        <f t="shared" si="41"/>
        <v>Chybí údaje o zastávce, Chybí čas příjezdu, Chybí čas odjezdu</v>
      </c>
      <c r="AE92" t="str">
        <f t="shared" si="42"/>
        <v>Chybí údaje o zastávce, Chybí čas příjezdu, Chybí čas odjezdu</v>
      </c>
      <c r="AF92" s="14" t="str">
        <f t="shared" si="43"/>
        <v>Chybí údaje o zastávce, Chybí čas příjezdu, Chybí čas odjezdu, Chybí oblast dopravy</v>
      </c>
    </row>
    <row r="93" spans="1:32" ht="15" customHeight="1" x14ac:dyDescent="0.25">
      <c r="A93" s="129">
        <v>7980</v>
      </c>
      <c r="B93" s="124" t="s">
        <v>157</v>
      </c>
      <c r="P93" s="5">
        <v>90</v>
      </c>
      <c r="Q93" t="str">
        <f t="shared" si="36"/>
        <v>1011010</v>
      </c>
      <c r="R93" s="4">
        <f t="shared" si="29"/>
        <v>0</v>
      </c>
      <c r="S93">
        <f t="shared" si="30"/>
        <v>1</v>
      </c>
      <c r="T93">
        <f t="shared" si="31"/>
        <v>0</v>
      </c>
      <c r="U93">
        <f t="shared" si="32"/>
        <v>1</v>
      </c>
      <c r="V93">
        <f t="shared" si="33"/>
        <v>1</v>
      </c>
      <c r="W93">
        <f t="shared" si="34"/>
        <v>0</v>
      </c>
      <c r="X93">
        <f t="shared" si="35"/>
        <v>1</v>
      </c>
      <c r="Y93" s="4">
        <f t="shared" si="44"/>
        <v>4</v>
      </c>
      <c r="Z93" s="5" t="str">
        <f t="shared" si="37"/>
        <v/>
      </c>
      <c r="AA93" t="str">
        <f t="shared" si="38"/>
        <v>Neplatné stanoviště v souvislosti s terminálem/zastávkou</v>
      </c>
      <c r="AB93" t="str">
        <f t="shared" si="39"/>
        <v>Neplatné stanoviště v souvislosti s terminálem/zastávkou</v>
      </c>
      <c r="AC93" t="str">
        <f t="shared" si="40"/>
        <v>Neplatné stanoviště v souvislosti s terminálem/zastávkou, Chybí čas příjezdu</v>
      </c>
      <c r="AD93" t="str">
        <f t="shared" si="41"/>
        <v>Neplatné stanoviště v souvislosti s terminálem/zastávkou, Chybí čas příjezdu, Chybí čas odjezdu</v>
      </c>
      <c r="AE93" t="str">
        <f t="shared" si="42"/>
        <v>Neplatné stanoviště v souvislosti s terminálem/zastávkou, Chybí čas příjezdu, Chybí čas odjezdu</v>
      </c>
      <c r="AF93" s="14" t="str">
        <f t="shared" si="43"/>
        <v>Neplatné stanoviště v souvislosti s terminálem/zastávkou, Chybí čas příjezdu, Chybí čas odjezdu, Chybí oblast dopravy</v>
      </c>
    </row>
    <row r="94" spans="1:32" ht="15" customHeight="1" x14ac:dyDescent="0.25">
      <c r="A94" s="129">
        <v>7990</v>
      </c>
      <c r="B94" s="124" t="s">
        <v>158</v>
      </c>
      <c r="P94" s="5">
        <v>91</v>
      </c>
      <c r="Q94" t="str">
        <f t="shared" si="36"/>
        <v>1011011</v>
      </c>
      <c r="R94" s="4">
        <f t="shared" si="29"/>
        <v>1</v>
      </c>
      <c r="S94">
        <f t="shared" si="30"/>
        <v>1</v>
      </c>
      <c r="T94">
        <f t="shared" si="31"/>
        <v>0</v>
      </c>
      <c r="U94">
        <f t="shared" si="32"/>
        <v>1</v>
      </c>
      <c r="V94">
        <f t="shared" si="33"/>
        <v>1</v>
      </c>
      <c r="W94">
        <f t="shared" si="34"/>
        <v>0</v>
      </c>
      <c r="X94">
        <f t="shared" si="35"/>
        <v>1</v>
      </c>
      <c r="Y94" s="4">
        <f t="shared" si="44"/>
        <v>5</v>
      </c>
      <c r="Z94" s="5" t="str">
        <f t="shared" si="37"/>
        <v>Chybí údaje o zastávce</v>
      </c>
      <c r="AA94" t="str">
        <f t="shared" si="38"/>
        <v>Chybí údaje o zastávce, Neplatné stanoviště v souvislosti s terminálem/zastávkou</v>
      </c>
      <c r="AB94" t="str">
        <f t="shared" si="39"/>
        <v>Chybí údaje o zastávce, Neplatné stanoviště v souvislosti s terminálem/zastávkou</v>
      </c>
      <c r="AC94" t="str">
        <f t="shared" si="40"/>
        <v>Chybí údaje o zastávce, Neplatné stanoviště v souvislosti s terminálem/zastávkou, Chybí čas příjezdu</v>
      </c>
      <c r="AD94" t="str">
        <f t="shared" si="41"/>
        <v>Chybí údaje o zastávce, Neplatné stanoviště v souvislosti s terminálem/zastávkou, Chybí čas příjezdu, Chybí čas odjezdu</v>
      </c>
      <c r="AE94" t="str">
        <f t="shared" si="42"/>
        <v>Chybí údaje o zastávce, Neplatné stanoviště v souvislosti s terminálem/zastávkou, Chybí čas příjezdu, Chybí čas odjezdu</v>
      </c>
      <c r="AF94" s="14" t="str">
        <f t="shared" si="43"/>
        <v>Chybí údaje o zastávce, Neplatné stanoviště v souvislosti s terminálem/zastávkou, Chybí čas příjezdu, Chybí čas odjezdu, Chybí oblast dopravy</v>
      </c>
    </row>
    <row r="95" spans="1:32" ht="15" customHeight="1" x14ac:dyDescent="0.25">
      <c r="A95" s="129">
        <v>8030</v>
      </c>
      <c r="B95" s="124" t="s">
        <v>159</v>
      </c>
      <c r="P95" s="5">
        <v>92</v>
      </c>
      <c r="Q95" t="str">
        <f t="shared" si="36"/>
        <v>1011100</v>
      </c>
      <c r="R95" s="4">
        <f t="shared" si="29"/>
        <v>0</v>
      </c>
      <c r="S95">
        <f t="shared" si="30"/>
        <v>0</v>
      </c>
      <c r="T95">
        <f t="shared" si="31"/>
        <v>1</v>
      </c>
      <c r="U95">
        <f t="shared" si="32"/>
        <v>1</v>
      </c>
      <c r="V95">
        <f t="shared" si="33"/>
        <v>1</v>
      </c>
      <c r="W95">
        <f t="shared" si="34"/>
        <v>0</v>
      </c>
      <c r="X95">
        <f t="shared" si="35"/>
        <v>1</v>
      </c>
      <c r="Y95" s="4">
        <f t="shared" si="44"/>
        <v>4</v>
      </c>
      <c r="Z95" s="5" t="str">
        <f t="shared" si="37"/>
        <v/>
      </c>
      <c r="AA95" t="str">
        <f t="shared" si="38"/>
        <v/>
      </c>
      <c r="AB95" t="str">
        <f t="shared" si="39"/>
        <v>Chybné/Chybějící datum</v>
      </c>
      <c r="AC95" t="str">
        <f t="shared" si="40"/>
        <v>Chybné/Chybějící datum, Chybí čas příjezdu</v>
      </c>
      <c r="AD95" t="str">
        <f t="shared" si="41"/>
        <v>Chybné/Chybějící datum, Chybí čas příjezdu, Chybí čas odjezdu</v>
      </c>
      <c r="AE95" t="str">
        <f t="shared" si="42"/>
        <v>Chybné/Chybějící datum, Chybí čas příjezdu, Chybí čas odjezdu</v>
      </c>
      <c r="AF95" s="14" t="str">
        <f t="shared" si="43"/>
        <v>Chybné/Chybějící datum, Chybí čas příjezdu, Chybí čas odjezdu, Chybí oblast dopravy</v>
      </c>
    </row>
    <row r="96" spans="1:32" ht="15" customHeight="1" x14ac:dyDescent="0.25">
      <c r="A96" s="129">
        <v>8040</v>
      </c>
      <c r="B96" s="124" t="s">
        <v>160</v>
      </c>
      <c r="P96" s="5">
        <v>93</v>
      </c>
      <c r="Q96" t="str">
        <f t="shared" si="36"/>
        <v>1011101</v>
      </c>
      <c r="R96" s="4">
        <f t="shared" si="29"/>
        <v>1</v>
      </c>
      <c r="S96">
        <f t="shared" si="30"/>
        <v>0</v>
      </c>
      <c r="T96">
        <f t="shared" si="31"/>
        <v>1</v>
      </c>
      <c r="U96">
        <f t="shared" si="32"/>
        <v>1</v>
      </c>
      <c r="V96">
        <f t="shared" si="33"/>
        <v>1</v>
      </c>
      <c r="W96">
        <f t="shared" si="34"/>
        <v>0</v>
      </c>
      <c r="X96">
        <f t="shared" si="35"/>
        <v>1</v>
      </c>
      <c r="Y96" s="4">
        <f t="shared" si="44"/>
        <v>5</v>
      </c>
      <c r="Z96" s="5" t="str">
        <f t="shared" si="37"/>
        <v>Chybí údaje o zastávce</v>
      </c>
      <c r="AA96" t="str">
        <f t="shared" si="38"/>
        <v>Chybí údaje o zastávce</v>
      </c>
      <c r="AB96" t="str">
        <f t="shared" si="39"/>
        <v>Chybí údaje o zastávce, Chybné/Chybějící datum</v>
      </c>
      <c r="AC96" t="str">
        <f t="shared" si="40"/>
        <v>Chybí údaje o zastávce, Chybné/Chybějící datum, Chybí čas příjezdu</v>
      </c>
      <c r="AD96" t="str">
        <f t="shared" si="41"/>
        <v>Chybí údaje o zastávce, Chybné/Chybějící datum, Chybí čas příjezdu, Chybí čas odjezdu</v>
      </c>
      <c r="AE96" t="str">
        <f t="shared" si="42"/>
        <v>Chybí údaje o zastávce, Chybné/Chybějící datum, Chybí čas příjezdu, Chybí čas odjezdu</v>
      </c>
      <c r="AF96" s="14" t="str">
        <f t="shared" si="43"/>
        <v>Chybí údaje o zastávce, Chybné/Chybějící datum, Chybí čas příjezdu, Chybí čas odjezdu, Chybí oblast dopravy</v>
      </c>
    </row>
    <row r="97" spans="1:32" ht="15" customHeight="1" x14ac:dyDescent="0.25">
      <c r="A97" s="129">
        <v>8060</v>
      </c>
      <c r="B97" s="124" t="s">
        <v>161</v>
      </c>
      <c r="P97" s="5">
        <v>94</v>
      </c>
      <c r="Q97" t="str">
        <f t="shared" si="36"/>
        <v>1011110</v>
      </c>
      <c r="R97" s="4">
        <f t="shared" si="29"/>
        <v>0</v>
      </c>
      <c r="S97">
        <f t="shared" si="30"/>
        <v>1</v>
      </c>
      <c r="T97">
        <f t="shared" si="31"/>
        <v>1</v>
      </c>
      <c r="U97">
        <f t="shared" si="32"/>
        <v>1</v>
      </c>
      <c r="V97">
        <f t="shared" si="33"/>
        <v>1</v>
      </c>
      <c r="W97">
        <f t="shared" si="34"/>
        <v>0</v>
      </c>
      <c r="X97">
        <f t="shared" si="35"/>
        <v>1</v>
      </c>
      <c r="Y97" s="4">
        <f t="shared" si="44"/>
        <v>5</v>
      </c>
      <c r="Z97" s="5" t="str">
        <f t="shared" si="37"/>
        <v/>
      </c>
      <c r="AA97" t="str">
        <f t="shared" si="38"/>
        <v>Neplatné stanoviště v souvislosti s terminálem/zastávkou</v>
      </c>
      <c r="AB97" t="str">
        <f t="shared" si="39"/>
        <v>Neplatné stanoviště v souvislosti s terminálem/zastávkou, Chybné/Chybějící datum</v>
      </c>
      <c r="AC97" t="str">
        <f t="shared" si="40"/>
        <v>Neplatné stanoviště v souvislosti s terminálem/zastávkou, Chybné/Chybějící datum, Chybí čas příjezdu</v>
      </c>
      <c r="AD97" t="str">
        <f t="shared" si="41"/>
        <v>Neplatné stanoviště v souvislosti s terminálem/zastávkou, Chybné/Chybějící datum, Chybí čas příjezdu, Chybí čas odjezdu</v>
      </c>
      <c r="AE97" t="str">
        <f t="shared" si="42"/>
        <v>Neplatné stanoviště v souvislosti s terminálem/zastávkou, Chybné/Chybějící datum, Chybí čas příjezdu, Chybí čas odjezdu</v>
      </c>
      <c r="AF97" s="14" t="str">
        <f t="shared" si="43"/>
        <v>Neplatné stanoviště v souvislosti s terminálem/zastávkou, Chybné/Chybějící datum, Chybí čas příjezdu, Chybí čas odjezdu, Chybí oblast dopravy</v>
      </c>
    </row>
    <row r="98" spans="1:32" ht="15" customHeight="1" x14ac:dyDescent="0.25">
      <c r="A98" s="129">
        <v>8090</v>
      </c>
      <c r="B98" s="124" t="s">
        <v>162</v>
      </c>
      <c r="P98" s="5">
        <v>95</v>
      </c>
      <c r="Q98" t="str">
        <f t="shared" si="36"/>
        <v>1011111</v>
      </c>
      <c r="R98" s="4">
        <f t="shared" si="29"/>
        <v>1</v>
      </c>
      <c r="S98">
        <f t="shared" si="30"/>
        <v>1</v>
      </c>
      <c r="T98">
        <f t="shared" si="31"/>
        <v>1</v>
      </c>
      <c r="U98">
        <f t="shared" si="32"/>
        <v>1</v>
      </c>
      <c r="V98">
        <f t="shared" si="33"/>
        <v>1</v>
      </c>
      <c r="W98">
        <f t="shared" si="34"/>
        <v>0</v>
      </c>
      <c r="X98">
        <f t="shared" si="35"/>
        <v>1</v>
      </c>
      <c r="Y98" s="4">
        <f t="shared" si="44"/>
        <v>6</v>
      </c>
      <c r="Z98" s="5" t="str">
        <f t="shared" si="37"/>
        <v>Chybí údaje o zastávce</v>
      </c>
      <c r="AA98" t="str">
        <f t="shared" si="38"/>
        <v>Chybí údaje o zastávce, Neplatné stanoviště v souvislosti s terminálem/zastávkou</v>
      </c>
      <c r="AB98" t="str">
        <f t="shared" si="39"/>
        <v>Chybí údaje o zastávce, Neplatné stanoviště v souvislosti s terminálem/zastávkou, Chybné/Chybějící datum</v>
      </c>
      <c r="AC98" t="str">
        <f t="shared" si="40"/>
        <v>Chybí údaje o zastávce, Neplatné stanoviště v souvislosti s terminálem/zastávkou, Chybné/Chybějící datum, Chybí čas příjezdu</v>
      </c>
      <c r="AD98" t="str">
        <f t="shared" si="41"/>
        <v>Chybí údaje o zastávce, Neplatné stanoviště v souvislosti s terminálem/zastávkou, Chybné/Chybějící datum, Chybí čas příjezdu, Chybí čas odjezdu</v>
      </c>
      <c r="AE98" t="str">
        <f t="shared" si="42"/>
        <v>Chybí údaje o zastávce, Neplatné stanoviště v souvislosti s terminálem/zastávkou, Chybné/Chybějící datum, Chybí čas příjezdu, Chybí čas odjezdu</v>
      </c>
      <c r="AF98" s="14" t="str">
        <f t="shared" si="43"/>
        <v>Chybí údaje o zastávce, Neplatné stanoviště v souvislosti s terminálem/zastávkou, Chybné/Chybějící datum, Chybí čas příjezdu, Chybí čas odjezdu, Chybí oblast dopravy</v>
      </c>
    </row>
    <row r="99" spans="1:32" ht="15" customHeight="1" x14ac:dyDescent="0.25">
      <c r="A99" s="129">
        <v>8150</v>
      </c>
      <c r="B99" s="124" t="s">
        <v>163</v>
      </c>
      <c r="P99" s="5">
        <v>96</v>
      </c>
      <c r="Q99" t="str">
        <f t="shared" si="36"/>
        <v>1100000</v>
      </c>
      <c r="R99" s="4">
        <f t="shared" si="29"/>
        <v>0</v>
      </c>
      <c r="S99">
        <f t="shared" si="30"/>
        <v>0</v>
      </c>
      <c r="T99">
        <f t="shared" si="31"/>
        <v>0</v>
      </c>
      <c r="U99">
        <f t="shared" si="32"/>
        <v>0</v>
      </c>
      <c r="V99">
        <f t="shared" si="33"/>
        <v>0</v>
      </c>
      <c r="W99">
        <f t="shared" si="34"/>
        <v>1</v>
      </c>
      <c r="X99">
        <f t="shared" si="35"/>
        <v>1</v>
      </c>
      <c r="Y99" s="4">
        <f t="shared" si="44"/>
        <v>2</v>
      </c>
      <c r="Z99" s="5" t="str">
        <f t="shared" si="37"/>
        <v/>
      </c>
      <c r="AA99" t="str">
        <f t="shared" si="38"/>
        <v/>
      </c>
      <c r="AB99" t="str">
        <f t="shared" si="39"/>
        <v/>
      </c>
      <c r="AC99" t="str">
        <f t="shared" si="40"/>
        <v/>
      </c>
      <c r="AD99" t="str">
        <f t="shared" si="41"/>
        <v/>
      </c>
      <c r="AE99" t="str">
        <f t="shared" si="42"/>
        <v>Čekací doba musí být v rozpětí 1 až 60 minut.</v>
      </c>
      <c r="AF99" s="14" t="str">
        <f t="shared" si="43"/>
        <v>Čekací doba musí být v rozpětí 1 až 60 minut., Chybí oblast dopravy</v>
      </c>
    </row>
    <row r="100" spans="1:32" ht="15" customHeight="1" x14ac:dyDescent="0.25">
      <c r="A100" s="129">
        <v>8200</v>
      </c>
      <c r="B100" s="124" t="s">
        <v>164</v>
      </c>
      <c r="P100" s="5">
        <v>97</v>
      </c>
      <c r="Q100" t="str">
        <f t="shared" si="36"/>
        <v>1100001</v>
      </c>
      <c r="R100" s="4">
        <f t="shared" ref="R100:R130" si="45">MOD($Q100,R$3)</f>
        <v>1</v>
      </c>
      <c r="S100">
        <f t="shared" ref="S100:S114" si="46">(MOD($Q100,S$3)-MOD($Q100,R$3))/$R$3</f>
        <v>0</v>
      </c>
      <c r="T100">
        <f t="shared" ref="T100:T114" si="47">(MOD($Q100,T$3)-MOD($Q100,S$3))/$S$3</f>
        <v>0</v>
      </c>
      <c r="U100">
        <f t="shared" ref="U100:U114" si="48">(MOD($Q100,U$3)-MOD($Q100,T$3))/$T$3</f>
        <v>0</v>
      </c>
      <c r="V100">
        <f t="shared" ref="V100:V114" si="49">(MOD($Q100,V$3)-MOD($Q100,U$3))/$U$3</f>
        <v>0</v>
      </c>
      <c r="W100">
        <f t="shared" ref="W100:W114" si="50">(MOD($Q100,W$3)-MOD($Q100,V$3))/$V$3</f>
        <v>1</v>
      </c>
      <c r="X100">
        <f t="shared" ref="X100:X114" si="51">(MOD($Q100,X$3)-MOD($Q100,W$3))/$W$3</f>
        <v>1</v>
      </c>
      <c r="Y100" s="4">
        <f t="shared" si="44"/>
        <v>3</v>
      </c>
      <c r="Z100" s="5" t="str">
        <f t="shared" si="37"/>
        <v>Chybí údaje o zastávce</v>
      </c>
      <c r="AA100" t="str">
        <f t="shared" si="38"/>
        <v>Chybí údaje o zastávce</v>
      </c>
      <c r="AB100" t="str">
        <f t="shared" si="39"/>
        <v>Chybí údaje o zastávce</v>
      </c>
      <c r="AC100" t="str">
        <f t="shared" si="40"/>
        <v>Chybí údaje o zastávce</v>
      </c>
      <c r="AD100" t="str">
        <f t="shared" si="41"/>
        <v>Chybí údaje o zastávce</v>
      </c>
      <c r="AE100" t="str">
        <f t="shared" si="42"/>
        <v>Chybí údaje o zastávce, Čekací doba musí být v rozpětí 1 až 60 minut.</v>
      </c>
      <c r="AF100" s="14" t="str">
        <f t="shared" si="43"/>
        <v>Chybí údaje o zastávce, Čekací doba musí být v rozpětí 1 až 60 minut., Chybí oblast dopravy</v>
      </c>
    </row>
    <row r="101" spans="1:32" ht="15" customHeight="1" x14ac:dyDescent="0.25">
      <c r="A101" s="130">
        <v>8220</v>
      </c>
      <c r="B101" s="125" t="s">
        <v>165</v>
      </c>
      <c r="P101" s="5">
        <v>98</v>
      </c>
      <c r="Q101" t="str">
        <f t="shared" si="36"/>
        <v>1100010</v>
      </c>
      <c r="R101" s="4">
        <f t="shared" si="45"/>
        <v>0</v>
      </c>
      <c r="S101">
        <f t="shared" si="46"/>
        <v>1</v>
      </c>
      <c r="T101">
        <f t="shared" si="47"/>
        <v>0</v>
      </c>
      <c r="U101">
        <f t="shared" si="48"/>
        <v>0</v>
      </c>
      <c r="V101">
        <f t="shared" si="49"/>
        <v>0</v>
      </c>
      <c r="W101">
        <f t="shared" si="50"/>
        <v>1</v>
      </c>
      <c r="X101">
        <f t="shared" si="51"/>
        <v>1</v>
      </c>
      <c r="Y101" s="4">
        <f t="shared" si="44"/>
        <v>3</v>
      </c>
      <c r="Z101" s="5" t="str">
        <f t="shared" si="37"/>
        <v/>
      </c>
      <c r="AA101" t="str">
        <f t="shared" si="38"/>
        <v>Neplatné stanoviště v souvislosti s terminálem/zastávkou</v>
      </c>
      <c r="AB101" t="str">
        <f t="shared" si="39"/>
        <v>Neplatné stanoviště v souvislosti s terminálem/zastávkou</v>
      </c>
      <c r="AC101" t="str">
        <f t="shared" si="40"/>
        <v>Neplatné stanoviště v souvislosti s terminálem/zastávkou</v>
      </c>
      <c r="AD101" t="str">
        <f t="shared" si="41"/>
        <v>Neplatné stanoviště v souvislosti s terminálem/zastávkou</v>
      </c>
      <c r="AE101" t="str">
        <f t="shared" si="42"/>
        <v>Neplatné stanoviště v souvislosti s terminálem/zastávkou, Čekací doba musí být v rozpětí 1 až 60 minut.</v>
      </c>
      <c r="AF101" s="14" t="str">
        <f t="shared" si="43"/>
        <v>Neplatné stanoviště v souvislosti s terminálem/zastávkou, Čekací doba musí být v rozpětí 1 až 60 minut., Chybí oblast dopravy</v>
      </c>
    </row>
    <row r="102" spans="1:32" ht="15" customHeight="1" x14ac:dyDescent="0.25">
      <c r="A102" s="130">
        <v>8230</v>
      </c>
      <c r="B102" s="125" t="s">
        <v>166</v>
      </c>
      <c r="P102" s="5">
        <v>99</v>
      </c>
      <c r="Q102" t="str">
        <f t="shared" si="36"/>
        <v>1100011</v>
      </c>
      <c r="R102" s="4">
        <f t="shared" si="45"/>
        <v>1</v>
      </c>
      <c r="S102">
        <f t="shared" si="46"/>
        <v>1</v>
      </c>
      <c r="T102">
        <f t="shared" si="47"/>
        <v>0</v>
      </c>
      <c r="U102">
        <f t="shared" si="48"/>
        <v>0</v>
      </c>
      <c r="V102">
        <f t="shared" si="49"/>
        <v>0</v>
      </c>
      <c r="W102">
        <f t="shared" si="50"/>
        <v>1</v>
      </c>
      <c r="X102">
        <f t="shared" si="51"/>
        <v>1</v>
      </c>
      <c r="Y102" s="4">
        <f t="shared" si="44"/>
        <v>4</v>
      </c>
      <c r="Z102" s="5" t="str">
        <f t="shared" si="37"/>
        <v>Chybí údaje o zastávce</v>
      </c>
      <c r="AA102" t="str">
        <f t="shared" si="38"/>
        <v>Chybí údaje o zastávce, Neplatné stanoviště v souvislosti s terminálem/zastávkou</v>
      </c>
      <c r="AB102" t="str">
        <f t="shared" si="39"/>
        <v>Chybí údaje o zastávce, Neplatné stanoviště v souvislosti s terminálem/zastávkou</v>
      </c>
      <c r="AC102" t="str">
        <f t="shared" si="40"/>
        <v>Chybí údaje o zastávce, Neplatné stanoviště v souvislosti s terminálem/zastávkou</v>
      </c>
      <c r="AD102" t="str">
        <f t="shared" si="41"/>
        <v>Chybí údaje o zastávce, Neplatné stanoviště v souvislosti s terminálem/zastávkou</v>
      </c>
      <c r="AE102" t="str">
        <f t="shared" si="42"/>
        <v>Chybí údaje o zastávce, Neplatné stanoviště v souvislosti s terminálem/zastávkou, Čekací doba musí být v rozpětí 1 až 60 minut.</v>
      </c>
      <c r="AF102" s="14" t="str">
        <f t="shared" si="43"/>
        <v>Chybí údaje o zastávce, Neplatné stanoviště v souvislosti s terminálem/zastávkou, Čekací doba musí být v rozpětí 1 až 60 minut., Chybí oblast dopravy</v>
      </c>
    </row>
    <row r="103" spans="1:32" ht="15" customHeight="1" x14ac:dyDescent="0.25">
      <c r="A103" s="130">
        <v>8240</v>
      </c>
      <c r="B103" s="125" t="s">
        <v>167</v>
      </c>
      <c r="P103" s="5">
        <v>100</v>
      </c>
      <c r="Q103" t="str">
        <f t="shared" si="36"/>
        <v>1100100</v>
      </c>
      <c r="R103" s="4">
        <f t="shared" si="45"/>
        <v>0</v>
      </c>
      <c r="S103">
        <f t="shared" si="46"/>
        <v>0</v>
      </c>
      <c r="T103">
        <f t="shared" si="47"/>
        <v>1</v>
      </c>
      <c r="U103">
        <f t="shared" si="48"/>
        <v>0</v>
      </c>
      <c r="V103">
        <f t="shared" si="49"/>
        <v>0</v>
      </c>
      <c r="W103">
        <f t="shared" si="50"/>
        <v>1</v>
      </c>
      <c r="X103">
        <f t="shared" si="51"/>
        <v>1</v>
      </c>
      <c r="Y103" s="4">
        <f t="shared" si="44"/>
        <v>3</v>
      </c>
      <c r="Z103" s="5" t="str">
        <f t="shared" si="37"/>
        <v/>
      </c>
      <c r="AA103" t="str">
        <f t="shared" si="38"/>
        <v/>
      </c>
      <c r="AB103" t="str">
        <f t="shared" si="39"/>
        <v>Chybné/Chybějící datum</v>
      </c>
      <c r="AC103" t="str">
        <f t="shared" si="40"/>
        <v>Chybné/Chybějící datum</v>
      </c>
      <c r="AD103" t="str">
        <f t="shared" si="41"/>
        <v>Chybné/Chybějící datum</v>
      </c>
      <c r="AE103" t="str">
        <f t="shared" si="42"/>
        <v>Chybné/Chybějící datum, Čekací doba musí být v rozpětí 1 až 60 minut.</v>
      </c>
      <c r="AF103" s="14" t="str">
        <f t="shared" si="43"/>
        <v>Chybné/Chybějící datum, Čekací doba musí být v rozpětí 1 až 60 minut., Chybí oblast dopravy</v>
      </c>
    </row>
    <row r="104" spans="1:32" ht="15" customHeight="1" thickBot="1" x14ac:dyDescent="0.3">
      <c r="A104" s="131">
        <v>8250</v>
      </c>
      <c r="B104" s="126" t="s">
        <v>168</v>
      </c>
      <c r="P104" s="5">
        <v>101</v>
      </c>
      <c r="Q104" t="str">
        <f t="shared" si="36"/>
        <v>1100101</v>
      </c>
      <c r="R104" s="4">
        <f t="shared" si="45"/>
        <v>1</v>
      </c>
      <c r="S104">
        <f t="shared" si="46"/>
        <v>0</v>
      </c>
      <c r="T104">
        <f t="shared" si="47"/>
        <v>1</v>
      </c>
      <c r="U104">
        <f t="shared" si="48"/>
        <v>0</v>
      </c>
      <c r="V104">
        <f t="shared" si="49"/>
        <v>0</v>
      </c>
      <c r="W104">
        <f t="shared" si="50"/>
        <v>1</v>
      </c>
      <c r="X104">
        <f t="shared" si="51"/>
        <v>1</v>
      </c>
      <c r="Y104" s="4">
        <f t="shared" si="44"/>
        <v>4</v>
      </c>
      <c r="Z104" s="5" t="str">
        <f t="shared" si="37"/>
        <v>Chybí údaje o zastávce</v>
      </c>
      <c r="AA104" t="str">
        <f t="shared" si="38"/>
        <v>Chybí údaje o zastávce</v>
      </c>
      <c r="AB104" t="str">
        <f t="shared" si="39"/>
        <v>Chybí údaje o zastávce, Chybné/Chybějící datum</v>
      </c>
      <c r="AC104" t="str">
        <f t="shared" si="40"/>
        <v>Chybí údaje o zastávce, Chybné/Chybějící datum</v>
      </c>
      <c r="AD104" t="str">
        <f t="shared" si="41"/>
        <v>Chybí údaje o zastávce, Chybné/Chybějící datum</v>
      </c>
      <c r="AE104" t="str">
        <f t="shared" si="42"/>
        <v>Chybí údaje o zastávce, Chybné/Chybějící datum, Čekací doba musí být v rozpětí 1 až 60 minut.</v>
      </c>
      <c r="AF104" s="14" t="str">
        <f t="shared" si="43"/>
        <v>Chybí údaje o zastávce, Chybné/Chybějící datum, Čekací doba musí být v rozpětí 1 až 60 minut., Chybí oblast dopravy</v>
      </c>
    </row>
    <row r="105" spans="1:32" ht="15" customHeight="1" x14ac:dyDescent="0.25">
      <c r="P105" s="5">
        <v>102</v>
      </c>
      <c r="Q105" t="str">
        <f t="shared" si="36"/>
        <v>1100110</v>
      </c>
      <c r="R105" s="4">
        <f t="shared" si="45"/>
        <v>0</v>
      </c>
      <c r="S105">
        <f t="shared" si="46"/>
        <v>1</v>
      </c>
      <c r="T105">
        <f t="shared" si="47"/>
        <v>1</v>
      </c>
      <c r="U105">
        <f t="shared" si="48"/>
        <v>0</v>
      </c>
      <c r="V105">
        <f t="shared" si="49"/>
        <v>0</v>
      </c>
      <c r="W105">
        <f t="shared" si="50"/>
        <v>1</v>
      </c>
      <c r="X105">
        <f t="shared" si="51"/>
        <v>1</v>
      </c>
      <c r="Y105" s="4">
        <f t="shared" si="44"/>
        <v>4</v>
      </c>
      <c r="Z105" s="5" t="str">
        <f t="shared" si="37"/>
        <v/>
      </c>
      <c r="AA105" t="str">
        <f t="shared" si="38"/>
        <v>Neplatné stanoviště v souvislosti s terminálem/zastávkou</v>
      </c>
      <c r="AB105" t="str">
        <f t="shared" si="39"/>
        <v>Neplatné stanoviště v souvislosti s terminálem/zastávkou, Chybné/Chybějící datum</v>
      </c>
      <c r="AC105" t="str">
        <f t="shared" si="40"/>
        <v>Neplatné stanoviště v souvislosti s terminálem/zastávkou, Chybné/Chybějící datum</v>
      </c>
      <c r="AD105" t="str">
        <f t="shared" si="41"/>
        <v>Neplatné stanoviště v souvislosti s terminálem/zastávkou, Chybné/Chybějící datum</v>
      </c>
      <c r="AE105" t="str">
        <f t="shared" si="42"/>
        <v>Neplatné stanoviště v souvislosti s terminálem/zastávkou, Chybné/Chybějící datum, Čekací doba musí být v rozpětí 1 až 60 minut.</v>
      </c>
      <c r="AF105" s="14" t="str">
        <f t="shared" si="43"/>
        <v>Neplatné stanoviště v souvislosti s terminálem/zastávkou, Chybné/Chybějící datum, Čekací doba musí být v rozpětí 1 až 60 minut., Chybí oblast dopravy</v>
      </c>
    </row>
    <row r="106" spans="1:32" ht="15" customHeight="1" x14ac:dyDescent="0.25">
      <c r="P106" s="5">
        <v>103</v>
      </c>
      <c r="Q106" t="str">
        <f t="shared" si="36"/>
        <v>1100111</v>
      </c>
      <c r="R106" s="4">
        <f t="shared" si="45"/>
        <v>1</v>
      </c>
      <c r="S106">
        <f t="shared" si="46"/>
        <v>1</v>
      </c>
      <c r="T106">
        <f t="shared" si="47"/>
        <v>1</v>
      </c>
      <c r="U106">
        <f t="shared" si="48"/>
        <v>0</v>
      </c>
      <c r="V106">
        <f t="shared" si="49"/>
        <v>0</v>
      </c>
      <c r="W106">
        <f t="shared" si="50"/>
        <v>1</v>
      </c>
      <c r="X106">
        <f t="shared" si="51"/>
        <v>1</v>
      </c>
      <c r="Y106" s="4">
        <f t="shared" si="44"/>
        <v>5</v>
      </c>
      <c r="Z106" s="5" t="str">
        <f t="shared" si="37"/>
        <v>Chybí údaje o zastávce</v>
      </c>
      <c r="AA106" t="str">
        <f t="shared" si="38"/>
        <v>Chybí údaje o zastávce, Neplatné stanoviště v souvislosti s terminálem/zastávkou</v>
      </c>
      <c r="AB106" t="str">
        <f t="shared" si="39"/>
        <v>Chybí údaje o zastávce, Neplatné stanoviště v souvislosti s terminálem/zastávkou, Chybné/Chybějící datum</v>
      </c>
      <c r="AC106" t="str">
        <f t="shared" si="40"/>
        <v>Chybí údaje o zastávce, Neplatné stanoviště v souvislosti s terminálem/zastávkou, Chybné/Chybějící datum</v>
      </c>
      <c r="AD106" t="str">
        <f t="shared" si="41"/>
        <v>Chybí údaje o zastávce, Neplatné stanoviště v souvislosti s terminálem/zastávkou, Chybné/Chybějící datum</v>
      </c>
      <c r="AE106" t="str">
        <f t="shared" si="42"/>
        <v>Chybí údaje o zastávce, Neplatné stanoviště v souvislosti s terminálem/zastávkou, Chybné/Chybějící datum, Čekací doba musí být v rozpětí 1 až 60 minut.</v>
      </c>
      <c r="AF106" s="14" t="str">
        <f t="shared" si="43"/>
        <v>Chybí údaje o zastávce, Neplatné stanoviště v souvislosti s terminálem/zastávkou, Chybné/Chybějící datum, Čekací doba musí být v rozpětí 1 až 60 minut., Chybí oblast dopravy</v>
      </c>
    </row>
    <row r="107" spans="1:32" ht="15" customHeight="1" x14ac:dyDescent="0.25">
      <c r="P107" s="5">
        <v>104</v>
      </c>
      <c r="Q107" t="str">
        <f t="shared" si="36"/>
        <v>1101000</v>
      </c>
      <c r="R107" s="4">
        <f t="shared" si="45"/>
        <v>0</v>
      </c>
      <c r="S107">
        <f t="shared" si="46"/>
        <v>0</v>
      </c>
      <c r="T107">
        <f t="shared" si="47"/>
        <v>0</v>
      </c>
      <c r="U107">
        <f t="shared" si="48"/>
        <v>1</v>
      </c>
      <c r="V107">
        <f t="shared" si="49"/>
        <v>0</v>
      </c>
      <c r="W107">
        <f t="shared" si="50"/>
        <v>1</v>
      </c>
      <c r="X107">
        <f t="shared" si="51"/>
        <v>1</v>
      </c>
      <c r="Y107" s="4">
        <f t="shared" si="44"/>
        <v>3</v>
      </c>
      <c r="Z107" s="5" t="str">
        <f t="shared" si="37"/>
        <v/>
      </c>
      <c r="AA107" t="str">
        <f t="shared" si="38"/>
        <v/>
      </c>
      <c r="AB107" t="str">
        <f t="shared" si="39"/>
        <v/>
      </c>
      <c r="AC107" t="str">
        <f t="shared" si="40"/>
        <v>Chybí čas příjezdu</v>
      </c>
      <c r="AD107" t="str">
        <f t="shared" si="41"/>
        <v>Chybí čas příjezdu</v>
      </c>
      <c r="AE107" t="str">
        <f t="shared" si="42"/>
        <v>Chybí čas příjezdu, Čekací doba musí být v rozpětí 1 až 60 minut.</v>
      </c>
      <c r="AF107" s="14" t="str">
        <f t="shared" si="43"/>
        <v>Chybí čas příjezdu, Čekací doba musí být v rozpětí 1 až 60 minut., Chybí oblast dopravy</v>
      </c>
    </row>
    <row r="108" spans="1:32" ht="15" customHeight="1" x14ac:dyDescent="0.25">
      <c r="P108" s="5">
        <v>105</v>
      </c>
      <c r="Q108" t="str">
        <f t="shared" si="36"/>
        <v>1101001</v>
      </c>
      <c r="R108" s="4">
        <f t="shared" si="45"/>
        <v>1</v>
      </c>
      <c r="S108">
        <f t="shared" si="46"/>
        <v>0</v>
      </c>
      <c r="T108">
        <f t="shared" si="47"/>
        <v>0</v>
      </c>
      <c r="U108">
        <f t="shared" si="48"/>
        <v>1</v>
      </c>
      <c r="V108">
        <f t="shared" si="49"/>
        <v>0</v>
      </c>
      <c r="W108">
        <f t="shared" si="50"/>
        <v>1</v>
      </c>
      <c r="X108">
        <f t="shared" si="51"/>
        <v>1</v>
      </c>
      <c r="Y108" s="4">
        <f t="shared" si="44"/>
        <v>4</v>
      </c>
      <c r="Z108" s="5" t="str">
        <f t="shared" si="37"/>
        <v>Chybí údaje o zastávce</v>
      </c>
      <c r="AA108" t="str">
        <f t="shared" si="38"/>
        <v>Chybí údaje o zastávce</v>
      </c>
      <c r="AB108" t="str">
        <f t="shared" si="39"/>
        <v>Chybí údaje o zastávce</v>
      </c>
      <c r="AC108" t="str">
        <f t="shared" si="40"/>
        <v>Chybí údaje o zastávce, Chybí čas příjezdu</v>
      </c>
      <c r="AD108" t="str">
        <f t="shared" si="41"/>
        <v>Chybí údaje o zastávce, Chybí čas příjezdu</v>
      </c>
      <c r="AE108" t="str">
        <f t="shared" si="42"/>
        <v>Chybí údaje o zastávce, Chybí čas příjezdu, Čekací doba musí být v rozpětí 1 až 60 minut.</v>
      </c>
      <c r="AF108" s="14" t="str">
        <f t="shared" si="43"/>
        <v>Chybí údaje o zastávce, Chybí čas příjezdu, Čekací doba musí být v rozpětí 1 až 60 minut., Chybí oblast dopravy</v>
      </c>
    </row>
    <row r="109" spans="1:32" ht="15" customHeight="1" x14ac:dyDescent="0.25">
      <c r="P109" s="5">
        <v>106</v>
      </c>
      <c r="Q109" t="str">
        <f t="shared" si="36"/>
        <v>1101010</v>
      </c>
      <c r="R109" s="4">
        <f t="shared" si="45"/>
        <v>0</v>
      </c>
      <c r="S109">
        <f t="shared" si="46"/>
        <v>1</v>
      </c>
      <c r="T109">
        <f t="shared" si="47"/>
        <v>0</v>
      </c>
      <c r="U109">
        <f t="shared" si="48"/>
        <v>1</v>
      </c>
      <c r="V109">
        <f t="shared" si="49"/>
        <v>0</v>
      </c>
      <c r="W109">
        <f t="shared" si="50"/>
        <v>1</v>
      </c>
      <c r="X109">
        <f t="shared" si="51"/>
        <v>1</v>
      </c>
      <c r="Y109" s="4">
        <f t="shared" si="44"/>
        <v>4</v>
      </c>
      <c r="Z109" s="5" t="str">
        <f t="shared" si="37"/>
        <v/>
      </c>
      <c r="AA109" t="str">
        <f t="shared" si="38"/>
        <v>Neplatné stanoviště v souvislosti s terminálem/zastávkou</v>
      </c>
      <c r="AB109" t="str">
        <f t="shared" si="39"/>
        <v>Neplatné stanoviště v souvislosti s terminálem/zastávkou</v>
      </c>
      <c r="AC109" t="str">
        <f t="shared" si="40"/>
        <v>Neplatné stanoviště v souvislosti s terminálem/zastávkou, Chybí čas příjezdu</v>
      </c>
      <c r="AD109" t="str">
        <f t="shared" si="41"/>
        <v>Neplatné stanoviště v souvislosti s terminálem/zastávkou, Chybí čas příjezdu</v>
      </c>
      <c r="AE109" t="str">
        <f t="shared" si="42"/>
        <v>Neplatné stanoviště v souvislosti s terminálem/zastávkou, Chybí čas příjezdu, Čekací doba musí být v rozpětí 1 až 60 minut.</v>
      </c>
      <c r="AF109" s="14" t="str">
        <f t="shared" si="43"/>
        <v>Neplatné stanoviště v souvislosti s terminálem/zastávkou, Chybí čas příjezdu, Čekací doba musí být v rozpětí 1 až 60 minut., Chybí oblast dopravy</v>
      </c>
    </row>
    <row r="110" spans="1:32" ht="15" customHeight="1" x14ac:dyDescent="0.25">
      <c r="P110" s="5">
        <v>107</v>
      </c>
      <c r="Q110" t="str">
        <f t="shared" si="36"/>
        <v>1101011</v>
      </c>
      <c r="R110" s="4">
        <f t="shared" si="45"/>
        <v>1</v>
      </c>
      <c r="S110">
        <f t="shared" si="46"/>
        <v>1</v>
      </c>
      <c r="T110">
        <f t="shared" si="47"/>
        <v>0</v>
      </c>
      <c r="U110">
        <f t="shared" si="48"/>
        <v>1</v>
      </c>
      <c r="V110">
        <f t="shared" si="49"/>
        <v>0</v>
      </c>
      <c r="W110">
        <f t="shared" si="50"/>
        <v>1</v>
      </c>
      <c r="X110">
        <f t="shared" si="51"/>
        <v>1</v>
      </c>
      <c r="Y110" s="4">
        <f t="shared" si="44"/>
        <v>5</v>
      </c>
      <c r="Z110" s="5" t="str">
        <f t="shared" si="37"/>
        <v>Chybí údaje o zastávce</v>
      </c>
      <c r="AA110" t="str">
        <f t="shared" si="38"/>
        <v>Chybí údaje o zastávce, Neplatné stanoviště v souvislosti s terminálem/zastávkou</v>
      </c>
      <c r="AB110" t="str">
        <f t="shared" si="39"/>
        <v>Chybí údaje o zastávce, Neplatné stanoviště v souvislosti s terminálem/zastávkou</v>
      </c>
      <c r="AC110" t="str">
        <f t="shared" si="40"/>
        <v>Chybí údaje o zastávce, Neplatné stanoviště v souvislosti s terminálem/zastávkou, Chybí čas příjezdu</v>
      </c>
      <c r="AD110" t="str">
        <f t="shared" si="41"/>
        <v>Chybí údaje o zastávce, Neplatné stanoviště v souvislosti s terminálem/zastávkou, Chybí čas příjezdu</v>
      </c>
      <c r="AE110" t="str">
        <f t="shared" si="42"/>
        <v>Chybí údaje o zastávce, Neplatné stanoviště v souvislosti s terminálem/zastávkou, Chybí čas příjezdu, Čekací doba musí být v rozpětí 1 až 60 minut.</v>
      </c>
      <c r="AF110" s="14" t="str">
        <f t="shared" si="43"/>
        <v>Chybí údaje o zastávce, Neplatné stanoviště v souvislosti s terminálem/zastávkou, Chybí čas příjezdu, Čekací doba musí být v rozpětí 1 až 60 minut., Chybí oblast dopravy</v>
      </c>
    </row>
    <row r="111" spans="1:32" ht="15" customHeight="1" x14ac:dyDescent="0.25">
      <c r="P111" s="5">
        <v>108</v>
      </c>
      <c r="Q111" t="str">
        <f t="shared" si="36"/>
        <v>1101100</v>
      </c>
      <c r="R111" s="4">
        <f t="shared" si="45"/>
        <v>0</v>
      </c>
      <c r="S111">
        <f t="shared" si="46"/>
        <v>0</v>
      </c>
      <c r="T111">
        <f t="shared" si="47"/>
        <v>1</v>
      </c>
      <c r="U111">
        <f t="shared" si="48"/>
        <v>1</v>
      </c>
      <c r="V111">
        <f t="shared" si="49"/>
        <v>0</v>
      </c>
      <c r="W111">
        <f t="shared" si="50"/>
        <v>1</v>
      </c>
      <c r="X111">
        <f t="shared" si="51"/>
        <v>1</v>
      </c>
      <c r="Y111" s="4">
        <f t="shared" si="44"/>
        <v>4</v>
      </c>
      <c r="Z111" s="5" t="str">
        <f t="shared" si="37"/>
        <v/>
      </c>
      <c r="AA111" t="str">
        <f t="shared" si="38"/>
        <v/>
      </c>
      <c r="AB111" t="str">
        <f t="shared" si="39"/>
        <v>Chybné/Chybějící datum</v>
      </c>
      <c r="AC111" t="str">
        <f t="shared" si="40"/>
        <v>Chybné/Chybějící datum, Chybí čas příjezdu</v>
      </c>
      <c r="AD111" t="str">
        <f t="shared" si="41"/>
        <v>Chybné/Chybějící datum, Chybí čas příjezdu</v>
      </c>
      <c r="AE111" t="str">
        <f t="shared" si="42"/>
        <v>Chybné/Chybějící datum, Chybí čas příjezdu, Čekací doba musí být v rozpětí 1 až 60 minut.</v>
      </c>
      <c r="AF111" s="14" t="str">
        <f t="shared" si="43"/>
        <v>Chybné/Chybějící datum, Chybí čas příjezdu, Čekací doba musí být v rozpětí 1 až 60 minut., Chybí oblast dopravy</v>
      </c>
    </row>
    <row r="112" spans="1:32" ht="15" customHeight="1" x14ac:dyDescent="0.25">
      <c r="P112" s="5">
        <v>109</v>
      </c>
      <c r="Q112" t="str">
        <f t="shared" si="36"/>
        <v>1101101</v>
      </c>
      <c r="R112" s="4">
        <f t="shared" si="45"/>
        <v>1</v>
      </c>
      <c r="S112">
        <f t="shared" si="46"/>
        <v>0</v>
      </c>
      <c r="T112">
        <f t="shared" si="47"/>
        <v>1</v>
      </c>
      <c r="U112">
        <f t="shared" si="48"/>
        <v>1</v>
      </c>
      <c r="V112">
        <f t="shared" si="49"/>
        <v>0</v>
      </c>
      <c r="W112">
        <f t="shared" si="50"/>
        <v>1</v>
      </c>
      <c r="X112">
        <f t="shared" si="51"/>
        <v>1</v>
      </c>
      <c r="Y112" s="4">
        <f t="shared" si="44"/>
        <v>5</v>
      </c>
      <c r="Z112" s="5" t="str">
        <f t="shared" si="37"/>
        <v>Chybí údaje o zastávce</v>
      </c>
      <c r="AA112" t="str">
        <f t="shared" si="38"/>
        <v>Chybí údaje o zastávce</v>
      </c>
      <c r="AB112" t="str">
        <f t="shared" si="39"/>
        <v>Chybí údaje o zastávce, Chybné/Chybějící datum</v>
      </c>
      <c r="AC112" t="str">
        <f t="shared" si="40"/>
        <v>Chybí údaje o zastávce, Chybné/Chybějící datum, Chybí čas příjezdu</v>
      </c>
      <c r="AD112" t="str">
        <f t="shared" si="41"/>
        <v>Chybí údaje o zastávce, Chybné/Chybějící datum, Chybí čas příjezdu</v>
      </c>
      <c r="AE112" t="str">
        <f t="shared" si="42"/>
        <v>Chybí údaje o zastávce, Chybné/Chybějící datum, Chybí čas příjezdu, Čekací doba musí být v rozpětí 1 až 60 minut.</v>
      </c>
      <c r="AF112" s="14" t="str">
        <f t="shared" si="43"/>
        <v>Chybí údaje o zastávce, Chybné/Chybějící datum, Chybí čas příjezdu, Čekací doba musí být v rozpětí 1 až 60 minut., Chybí oblast dopravy</v>
      </c>
    </row>
    <row r="113" spans="16:32" ht="15" customHeight="1" x14ac:dyDescent="0.25">
      <c r="P113" s="5">
        <v>110</v>
      </c>
      <c r="Q113" t="str">
        <f t="shared" si="36"/>
        <v>1101110</v>
      </c>
      <c r="R113" s="4">
        <f t="shared" si="45"/>
        <v>0</v>
      </c>
      <c r="S113">
        <f t="shared" si="46"/>
        <v>1</v>
      </c>
      <c r="T113">
        <f t="shared" si="47"/>
        <v>1</v>
      </c>
      <c r="U113">
        <f t="shared" si="48"/>
        <v>1</v>
      </c>
      <c r="V113">
        <f t="shared" si="49"/>
        <v>0</v>
      </c>
      <c r="W113">
        <f t="shared" si="50"/>
        <v>1</v>
      </c>
      <c r="X113">
        <f t="shared" si="51"/>
        <v>1</v>
      </c>
      <c r="Y113" s="4">
        <f t="shared" si="44"/>
        <v>5</v>
      </c>
      <c r="Z113" s="5" t="str">
        <f t="shared" si="37"/>
        <v/>
      </c>
      <c r="AA113" t="str">
        <f t="shared" si="38"/>
        <v>Neplatné stanoviště v souvislosti s terminálem/zastávkou</v>
      </c>
      <c r="AB113" t="str">
        <f t="shared" si="39"/>
        <v>Neplatné stanoviště v souvislosti s terminálem/zastávkou, Chybné/Chybějící datum</v>
      </c>
      <c r="AC113" t="str">
        <f t="shared" si="40"/>
        <v>Neplatné stanoviště v souvislosti s terminálem/zastávkou, Chybné/Chybějící datum, Chybí čas příjezdu</v>
      </c>
      <c r="AD113" t="str">
        <f t="shared" si="41"/>
        <v>Neplatné stanoviště v souvislosti s terminálem/zastávkou, Chybné/Chybějící datum, Chybí čas příjezdu</v>
      </c>
      <c r="AE113" t="str">
        <f t="shared" si="42"/>
        <v>Neplatné stanoviště v souvislosti s terminálem/zastávkou, Chybné/Chybějící datum, Chybí čas příjezdu, Čekací doba musí být v rozpětí 1 až 60 minut.</v>
      </c>
      <c r="AF113" s="14" t="str">
        <f t="shared" si="43"/>
        <v>Neplatné stanoviště v souvislosti s terminálem/zastávkou, Chybné/Chybějící datum, Chybí čas příjezdu, Čekací doba musí být v rozpětí 1 až 60 minut., Chybí oblast dopravy</v>
      </c>
    </row>
    <row r="114" spans="16:32" ht="15" customHeight="1" x14ac:dyDescent="0.25">
      <c r="P114" s="5">
        <v>111</v>
      </c>
      <c r="Q114" t="str">
        <f t="shared" si="36"/>
        <v>1101111</v>
      </c>
      <c r="R114" s="4">
        <f t="shared" si="45"/>
        <v>1</v>
      </c>
      <c r="S114">
        <f t="shared" si="46"/>
        <v>1</v>
      </c>
      <c r="T114">
        <f t="shared" si="47"/>
        <v>1</v>
      </c>
      <c r="U114">
        <f t="shared" si="48"/>
        <v>1</v>
      </c>
      <c r="V114">
        <f t="shared" si="49"/>
        <v>0</v>
      </c>
      <c r="W114">
        <f t="shared" si="50"/>
        <v>1</v>
      </c>
      <c r="X114">
        <f t="shared" si="51"/>
        <v>1</v>
      </c>
      <c r="Y114" s="4">
        <f t="shared" si="44"/>
        <v>6</v>
      </c>
      <c r="Z114" s="5" t="str">
        <f t="shared" si="37"/>
        <v>Chybí údaje o zastávce</v>
      </c>
      <c r="AA114" t="str">
        <f t="shared" si="38"/>
        <v>Chybí údaje o zastávce, Neplatné stanoviště v souvislosti s terminálem/zastávkou</v>
      </c>
      <c r="AB114" t="str">
        <f t="shared" si="39"/>
        <v>Chybí údaje o zastávce, Neplatné stanoviště v souvislosti s terminálem/zastávkou, Chybné/Chybějící datum</v>
      </c>
      <c r="AC114" t="str">
        <f t="shared" si="40"/>
        <v>Chybí údaje o zastávce, Neplatné stanoviště v souvislosti s terminálem/zastávkou, Chybné/Chybějící datum, Chybí čas příjezdu</v>
      </c>
      <c r="AD114" t="str">
        <f t="shared" si="41"/>
        <v>Chybí údaje o zastávce, Neplatné stanoviště v souvislosti s terminálem/zastávkou, Chybné/Chybějící datum, Chybí čas příjezdu</v>
      </c>
      <c r="AE114" t="str">
        <f t="shared" si="42"/>
        <v>Chybí údaje o zastávce, Neplatné stanoviště v souvislosti s terminálem/zastávkou, Chybné/Chybějící datum, Chybí čas příjezdu, Čekací doba musí být v rozpětí 1 až 60 minut.</v>
      </c>
      <c r="AF114" s="14" t="str">
        <f t="shared" si="43"/>
        <v>Chybí údaje o zastávce, Neplatné stanoviště v souvislosti s terminálem/zastávkou, Chybné/Chybějící datum, Chybí čas příjezdu, Čekací doba musí být v rozpětí 1 až 60 minut., Chybí oblast dopravy</v>
      </c>
    </row>
    <row r="115" spans="16:32" ht="15" customHeight="1" x14ac:dyDescent="0.25">
      <c r="P115" s="5">
        <v>112</v>
      </c>
      <c r="Q115" t="str">
        <f t="shared" ref="Q115:Q130" si="52">DEC2BIN(P115,7)</f>
        <v>1110000</v>
      </c>
      <c r="R115" s="4">
        <f t="shared" si="45"/>
        <v>0</v>
      </c>
      <c r="S115">
        <f t="shared" ref="S115:S130" si="53">(MOD($Q115,S$3)-MOD($Q115,R$3))/$R$3</f>
        <v>0</v>
      </c>
      <c r="T115">
        <f t="shared" ref="T115:T130" si="54">(MOD($Q115,T$3)-MOD($Q115,S$3))/$S$3</f>
        <v>0</v>
      </c>
      <c r="U115">
        <f t="shared" ref="U115:U130" si="55">(MOD($Q115,U$3)-MOD($Q115,T$3))/$T$3</f>
        <v>0</v>
      </c>
      <c r="V115">
        <f t="shared" ref="V115:V130" si="56">(MOD($Q115,V$3)-MOD($Q115,U$3))/$U$3</f>
        <v>1</v>
      </c>
      <c r="W115">
        <f t="shared" ref="W115:W130" si="57">(MOD($Q115,W$3)-MOD($Q115,V$3))/$V$3</f>
        <v>1</v>
      </c>
      <c r="X115">
        <f t="shared" ref="X115:X130" si="58">(MOD($Q115,X$3)-MOD($Q115,W$3))/$W$3</f>
        <v>1</v>
      </c>
      <c r="Y115" s="4">
        <f t="shared" ref="Y115:Y130" si="59">SUM(R115:X115)</f>
        <v>3</v>
      </c>
      <c r="Z115" s="5" t="str">
        <f t="shared" si="37"/>
        <v/>
      </c>
      <c r="AA115" t="str">
        <f t="shared" si="38"/>
        <v/>
      </c>
      <c r="AB115" t="str">
        <f t="shared" si="39"/>
        <v/>
      </c>
      <c r="AC115" t="str">
        <f t="shared" si="40"/>
        <v/>
      </c>
      <c r="AD115" t="str">
        <f t="shared" si="41"/>
        <v>Chybí čas odjezdu</v>
      </c>
      <c r="AE115" t="str">
        <f t="shared" si="42"/>
        <v>Chybí čas odjezdu, Čekací doba musí být v rozpětí 1 až 60 minut.</v>
      </c>
      <c r="AF115" s="14" t="str">
        <f t="shared" si="43"/>
        <v>Chybí čas odjezdu, Čekací doba musí být v rozpětí 1 až 60 minut., Chybí oblast dopravy</v>
      </c>
    </row>
    <row r="116" spans="16:32" ht="15" customHeight="1" x14ac:dyDescent="0.25">
      <c r="P116" s="5">
        <v>113</v>
      </c>
      <c r="Q116" t="str">
        <f t="shared" si="52"/>
        <v>1110001</v>
      </c>
      <c r="R116" s="4">
        <f t="shared" si="45"/>
        <v>1</v>
      </c>
      <c r="S116">
        <f t="shared" si="53"/>
        <v>0</v>
      </c>
      <c r="T116">
        <f t="shared" si="54"/>
        <v>0</v>
      </c>
      <c r="U116">
        <f t="shared" si="55"/>
        <v>0</v>
      </c>
      <c r="V116">
        <f t="shared" si="56"/>
        <v>1</v>
      </c>
      <c r="W116">
        <f t="shared" si="57"/>
        <v>1</v>
      </c>
      <c r="X116">
        <f t="shared" si="58"/>
        <v>1</v>
      </c>
      <c r="Y116" s="4">
        <f t="shared" si="59"/>
        <v>4</v>
      </c>
      <c r="Z116" s="5" t="str">
        <f t="shared" si="37"/>
        <v>Chybí údaje o zastávce</v>
      </c>
      <c r="AA116" t="str">
        <f t="shared" si="38"/>
        <v>Chybí údaje o zastávce</v>
      </c>
      <c r="AB116" t="str">
        <f t="shared" si="39"/>
        <v>Chybí údaje o zastávce</v>
      </c>
      <c r="AC116" t="str">
        <f t="shared" si="40"/>
        <v>Chybí údaje o zastávce</v>
      </c>
      <c r="AD116" t="str">
        <f t="shared" si="41"/>
        <v>Chybí údaje o zastávce, Chybí čas odjezdu</v>
      </c>
      <c r="AE116" t="str">
        <f t="shared" si="42"/>
        <v>Chybí údaje o zastávce, Chybí čas odjezdu, Čekací doba musí být v rozpětí 1 až 60 minut.</v>
      </c>
      <c r="AF116" s="14" t="str">
        <f t="shared" si="43"/>
        <v>Chybí údaje o zastávce, Chybí čas odjezdu, Čekací doba musí být v rozpětí 1 až 60 minut., Chybí oblast dopravy</v>
      </c>
    </row>
    <row r="117" spans="16:32" ht="15" customHeight="1" x14ac:dyDescent="0.25">
      <c r="P117" s="5">
        <v>114</v>
      </c>
      <c r="Q117" t="str">
        <f t="shared" si="52"/>
        <v>1110010</v>
      </c>
      <c r="R117" s="4">
        <f t="shared" si="45"/>
        <v>0</v>
      </c>
      <c r="S117">
        <f t="shared" si="53"/>
        <v>1</v>
      </c>
      <c r="T117">
        <f t="shared" si="54"/>
        <v>0</v>
      </c>
      <c r="U117">
        <f t="shared" si="55"/>
        <v>0</v>
      </c>
      <c r="V117">
        <f t="shared" si="56"/>
        <v>1</v>
      </c>
      <c r="W117">
        <f t="shared" si="57"/>
        <v>1</v>
      </c>
      <c r="X117">
        <f t="shared" si="58"/>
        <v>1</v>
      </c>
      <c r="Y117" s="4">
        <f t="shared" si="59"/>
        <v>4</v>
      </c>
      <c r="Z117" s="5" t="str">
        <f t="shared" si="37"/>
        <v/>
      </c>
      <c r="AA117" t="str">
        <f t="shared" si="38"/>
        <v>Neplatné stanoviště v souvislosti s terminálem/zastávkou</v>
      </c>
      <c r="AB117" t="str">
        <f t="shared" si="39"/>
        <v>Neplatné stanoviště v souvislosti s terminálem/zastávkou</v>
      </c>
      <c r="AC117" t="str">
        <f t="shared" si="40"/>
        <v>Neplatné stanoviště v souvislosti s terminálem/zastávkou</v>
      </c>
      <c r="AD117" t="str">
        <f t="shared" si="41"/>
        <v>Neplatné stanoviště v souvislosti s terminálem/zastávkou, Chybí čas odjezdu</v>
      </c>
      <c r="AE117" t="str">
        <f t="shared" si="42"/>
        <v>Neplatné stanoviště v souvislosti s terminálem/zastávkou, Chybí čas odjezdu, Čekací doba musí být v rozpětí 1 až 60 minut.</v>
      </c>
      <c r="AF117" s="14" t="str">
        <f t="shared" si="43"/>
        <v>Neplatné stanoviště v souvislosti s terminálem/zastávkou, Chybí čas odjezdu, Čekací doba musí být v rozpětí 1 až 60 minut., Chybí oblast dopravy</v>
      </c>
    </row>
    <row r="118" spans="16:32" ht="15" customHeight="1" x14ac:dyDescent="0.25">
      <c r="P118" s="5">
        <v>115</v>
      </c>
      <c r="Q118" t="str">
        <f t="shared" si="52"/>
        <v>1110011</v>
      </c>
      <c r="R118" s="4">
        <f t="shared" si="45"/>
        <v>1</v>
      </c>
      <c r="S118">
        <f t="shared" si="53"/>
        <v>1</v>
      </c>
      <c r="T118">
        <f t="shared" si="54"/>
        <v>0</v>
      </c>
      <c r="U118">
        <f t="shared" si="55"/>
        <v>0</v>
      </c>
      <c r="V118">
        <f t="shared" si="56"/>
        <v>1</v>
      </c>
      <c r="W118">
        <f t="shared" si="57"/>
        <v>1</v>
      </c>
      <c r="X118">
        <f t="shared" si="58"/>
        <v>1</v>
      </c>
      <c r="Y118" s="4">
        <f t="shared" si="59"/>
        <v>5</v>
      </c>
      <c r="Z118" s="5" t="str">
        <f t="shared" si="37"/>
        <v>Chybí údaje o zastávce</v>
      </c>
      <c r="AA118" t="str">
        <f t="shared" si="38"/>
        <v>Chybí údaje o zastávce, Neplatné stanoviště v souvislosti s terminálem/zastávkou</v>
      </c>
      <c r="AB118" t="str">
        <f t="shared" si="39"/>
        <v>Chybí údaje o zastávce, Neplatné stanoviště v souvislosti s terminálem/zastávkou</v>
      </c>
      <c r="AC118" t="str">
        <f t="shared" si="40"/>
        <v>Chybí údaje o zastávce, Neplatné stanoviště v souvislosti s terminálem/zastávkou</v>
      </c>
      <c r="AD118" t="str">
        <f t="shared" si="41"/>
        <v>Chybí údaje o zastávce, Neplatné stanoviště v souvislosti s terminálem/zastávkou, Chybí čas odjezdu</v>
      </c>
      <c r="AE118" t="str">
        <f t="shared" si="42"/>
        <v>Chybí údaje o zastávce, Neplatné stanoviště v souvislosti s terminálem/zastávkou, Chybí čas odjezdu, Čekací doba musí být v rozpětí 1 až 60 minut.</v>
      </c>
      <c r="AF118" s="14" t="str">
        <f t="shared" si="43"/>
        <v>Chybí údaje o zastávce, Neplatné stanoviště v souvislosti s terminálem/zastávkou, Chybí čas odjezdu, Čekací doba musí být v rozpětí 1 až 60 minut., Chybí oblast dopravy</v>
      </c>
    </row>
    <row r="119" spans="16:32" ht="15" customHeight="1" x14ac:dyDescent="0.25">
      <c r="P119" s="5">
        <v>116</v>
      </c>
      <c r="Q119" t="str">
        <f t="shared" si="52"/>
        <v>1110100</v>
      </c>
      <c r="R119" s="4">
        <f t="shared" si="45"/>
        <v>0</v>
      </c>
      <c r="S119">
        <f t="shared" si="53"/>
        <v>0</v>
      </c>
      <c r="T119">
        <f t="shared" si="54"/>
        <v>1</v>
      </c>
      <c r="U119">
        <f t="shared" si="55"/>
        <v>0</v>
      </c>
      <c r="V119">
        <f t="shared" si="56"/>
        <v>1</v>
      </c>
      <c r="W119">
        <f t="shared" si="57"/>
        <v>1</v>
      </c>
      <c r="X119">
        <f t="shared" si="58"/>
        <v>1</v>
      </c>
      <c r="Y119" s="4">
        <f t="shared" si="59"/>
        <v>4</v>
      </c>
      <c r="Z119" s="5" t="str">
        <f t="shared" si="37"/>
        <v/>
      </c>
      <c r="AA119" t="str">
        <f t="shared" si="38"/>
        <v/>
      </c>
      <c r="AB119" t="str">
        <f t="shared" si="39"/>
        <v>Chybné/Chybějící datum</v>
      </c>
      <c r="AC119" t="str">
        <f t="shared" si="40"/>
        <v>Chybné/Chybějící datum</v>
      </c>
      <c r="AD119" t="str">
        <f t="shared" si="41"/>
        <v>Chybné/Chybějící datum, Chybí čas odjezdu</v>
      </c>
      <c r="AE119" t="str">
        <f t="shared" si="42"/>
        <v>Chybné/Chybějící datum, Chybí čas odjezdu, Čekací doba musí být v rozpětí 1 až 60 minut.</v>
      </c>
      <c r="AF119" s="14" t="str">
        <f t="shared" si="43"/>
        <v>Chybné/Chybějící datum, Chybí čas odjezdu, Čekací doba musí být v rozpětí 1 až 60 minut., Chybí oblast dopravy</v>
      </c>
    </row>
    <row r="120" spans="16:32" ht="15" customHeight="1" x14ac:dyDescent="0.25">
      <c r="P120" s="5">
        <v>117</v>
      </c>
      <c r="Q120" t="str">
        <f t="shared" si="52"/>
        <v>1110101</v>
      </c>
      <c r="R120" s="4">
        <f t="shared" si="45"/>
        <v>1</v>
      </c>
      <c r="S120">
        <f t="shared" si="53"/>
        <v>0</v>
      </c>
      <c r="T120">
        <f t="shared" si="54"/>
        <v>1</v>
      </c>
      <c r="U120">
        <f t="shared" si="55"/>
        <v>0</v>
      </c>
      <c r="V120">
        <f t="shared" si="56"/>
        <v>1</v>
      </c>
      <c r="W120">
        <f t="shared" si="57"/>
        <v>1</v>
      </c>
      <c r="X120">
        <f t="shared" si="58"/>
        <v>1</v>
      </c>
      <c r="Y120" s="4">
        <f t="shared" si="59"/>
        <v>5</v>
      </c>
      <c r="Z120" s="5" t="str">
        <f t="shared" si="37"/>
        <v>Chybí údaje o zastávce</v>
      </c>
      <c r="AA120" t="str">
        <f t="shared" si="38"/>
        <v>Chybí údaje o zastávce</v>
      </c>
      <c r="AB120" t="str">
        <f t="shared" si="39"/>
        <v>Chybí údaje o zastávce, Chybné/Chybějící datum</v>
      </c>
      <c r="AC120" t="str">
        <f t="shared" si="40"/>
        <v>Chybí údaje o zastávce, Chybné/Chybějící datum</v>
      </c>
      <c r="AD120" t="str">
        <f t="shared" si="41"/>
        <v>Chybí údaje o zastávce, Chybné/Chybějící datum, Chybí čas odjezdu</v>
      </c>
      <c r="AE120" t="str">
        <f t="shared" si="42"/>
        <v>Chybí údaje o zastávce, Chybné/Chybějící datum, Chybí čas odjezdu, Čekací doba musí být v rozpětí 1 až 60 minut.</v>
      </c>
      <c r="AF120" s="14" t="str">
        <f t="shared" si="43"/>
        <v>Chybí údaje o zastávce, Chybné/Chybějící datum, Chybí čas odjezdu, Čekací doba musí být v rozpětí 1 až 60 minut., Chybí oblast dopravy</v>
      </c>
    </row>
    <row r="121" spans="16:32" ht="15" customHeight="1" x14ac:dyDescent="0.25">
      <c r="P121" s="5">
        <v>118</v>
      </c>
      <c r="Q121" t="str">
        <f t="shared" si="52"/>
        <v>1110110</v>
      </c>
      <c r="R121" s="4">
        <f t="shared" si="45"/>
        <v>0</v>
      </c>
      <c r="S121">
        <f t="shared" si="53"/>
        <v>1</v>
      </c>
      <c r="T121">
        <f t="shared" si="54"/>
        <v>1</v>
      </c>
      <c r="U121">
        <f t="shared" si="55"/>
        <v>0</v>
      </c>
      <c r="V121">
        <f t="shared" si="56"/>
        <v>1</v>
      </c>
      <c r="W121">
        <f t="shared" si="57"/>
        <v>1</v>
      </c>
      <c r="X121">
        <f t="shared" si="58"/>
        <v>1</v>
      </c>
      <c r="Y121" s="4">
        <f t="shared" si="59"/>
        <v>5</v>
      </c>
      <c r="Z121" s="5" t="str">
        <f t="shared" si="37"/>
        <v/>
      </c>
      <c r="AA121" t="str">
        <f t="shared" si="38"/>
        <v>Neplatné stanoviště v souvislosti s terminálem/zastávkou</v>
      </c>
      <c r="AB121" t="str">
        <f t="shared" si="39"/>
        <v>Neplatné stanoviště v souvislosti s terminálem/zastávkou, Chybné/Chybějící datum</v>
      </c>
      <c r="AC121" t="str">
        <f t="shared" si="40"/>
        <v>Neplatné stanoviště v souvislosti s terminálem/zastávkou, Chybné/Chybějící datum</v>
      </c>
      <c r="AD121" t="str">
        <f t="shared" si="41"/>
        <v>Neplatné stanoviště v souvislosti s terminálem/zastávkou, Chybné/Chybějící datum, Chybí čas odjezdu</v>
      </c>
      <c r="AE121" t="str">
        <f t="shared" si="42"/>
        <v>Neplatné stanoviště v souvislosti s terminálem/zastávkou, Chybné/Chybějící datum, Chybí čas odjezdu, Čekací doba musí být v rozpětí 1 až 60 minut.</v>
      </c>
      <c r="AF121" s="14" t="str">
        <f t="shared" si="43"/>
        <v>Neplatné stanoviště v souvislosti s terminálem/zastávkou, Chybné/Chybějící datum, Chybí čas odjezdu, Čekací doba musí být v rozpětí 1 až 60 minut., Chybí oblast dopravy</v>
      </c>
    </row>
    <row r="122" spans="16:32" ht="15" customHeight="1" x14ac:dyDescent="0.25">
      <c r="P122" s="5">
        <v>119</v>
      </c>
      <c r="Q122" t="str">
        <f t="shared" si="52"/>
        <v>1110111</v>
      </c>
      <c r="R122" s="4">
        <f t="shared" si="45"/>
        <v>1</v>
      </c>
      <c r="S122">
        <f t="shared" si="53"/>
        <v>1</v>
      </c>
      <c r="T122">
        <f t="shared" si="54"/>
        <v>1</v>
      </c>
      <c r="U122">
        <f t="shared" si="55"/>
        <v>0</v>
      </c>
      <c r="V122">
        <f t="shared" si="56"/>
        <v>1</v>
      </c>
      <c r="W122">
        <f t="shared" si="57"/>
        <v>1</v>
      </c>
      <c r="X122">
        <f t="shared" si="58"/>
        <v>1</v>
      </c>
      <c r="Y122" s="4">
        <f t="shared" si="59"/>
        <v>6</v>
      </c>
      <c r="Z122" s="5" t="str">
        <f t="shared" si="37"/>
        <v>Chybí údaje o zastávce</v>
      </c>
      <c r="AA122" t="str">
        <f t="shared" si="38"/>
        <v>Chybí údaje o zastávce, Neplatné stanoviště v souvislosti s terminálem/zastávkou</v>
      </c>
      <c r="AB122" t="str">
        <f t="shared" si="39"/>
        <v>Chybí údaje o zastávce, Neplatné stanoviště v souvislosti s terminálem/zastávkou, Chybné/Chybějící datum</v>
      </c>
      <c r="AC122" t="str">
        <f t="shared" si="40"/>
        <v>Chybí údaje o zastávce, Neplatné stanoviště v souvislosti s terminálem/zastávkou, Chybné/Chybějící datum</v>
      </c>
      <c r="AD122" t="str">
        <f t="shared" si="41"/>
        <v>Chybí údaje o zastávce, Neplatné stanoviště v souvislosti s terminálem/zastávkou, Chybné/Chybějící datum, Chybí čas odjezdu</v>
      </c>
      <c r="AE122" t="str">
        <f t="shared" si="42"/>
        <v>Chybí údaje o zastávce, Neplatné stanoviště v souvislosti s terminálem/zastávkou, Chybné/Chybějící datum, Chybí čas odjezdu, Čekací doba musí být v rozpětí 1 až 60 minut.</v>
      </c>
      <c r="AF122" s="14" t="str">
        <f t="shared" si="43"/>
        <v>Chybí údaje o zastávce, Neplatné stanoviště v souvislosti s terminálem/zastávkou, Chybné/Chybějící datum, Chybí čas odjezdu, Čekací doba musí být v rozpětí 1 až 60 minut., Chybí oblast dopravy</v>
      </c>
    </row>
    <row r="123" spans="16:32" ht="15" customHeight="1" x14ac:dyDescent="0.25">
      <c r="P123" s="5">
        <v>120</v>
      </c>
      <c r="Q123" t="str">
        <f t="shared" si="52"/>
        <v>1111000</v>
      </c>
      <c r="R123" s="4">
        <f t="shared" si="45"/>
        <v>0</v>
      </c>
      <c r="S123">
        <f t="shared" si="53"/>
        <v>0</v>
      </c>
      <c r="T123">
        <f t="shared" si="54"/>
        <v>0</v>
      </c>
      <c r="U123">
        <f t="shared" si="55"/>
        <v>1</v>
      </c>
      <c r="V123">
        <f t="shared" si="56"/>
        <v>1</v>
      </c>
      <c r="W123">
        <f t="shared" si="57"/>
        <v>1</v>
      </c>
      <c r="X123">
        <f t="shared" si="58"/>
        <v>1</v>
      </c>
      <c r="Y123" s="4">
        <f t="shared" si="59"/>
        <v>4</v>
      </c>
      <c r="Z123" s="5" t="str">
        <f t="shared" si="37"/>
        <v/>
      </c>
      <c r="AA123" t="str">
        <f t="shared" si="38"/>
        <v/>
      </c>
      <c r="AB123" t="str">
        <f t="shared" si="39"/>
        <v/>
      </c>
      <c r="AC123" t="str">
        <f t="shared" si="40"/>
        <v>Chybí čas příjezdu</v>
      </c>
      <c r="AD123" t="str">
        <f t="shared" si="41"/>
        <v>Chybí čas příjezdu, Chybí čas odjezdu</v>
      </c>
      <c r="AE123" t="str">
        <f t="shared" si="42"/>
        <v>Chybí čas příjezdu, Chybí čas odjezdu, Čekací doba musí být v rozpětí 1 až 60 minut.</v>
      </c>
      <c r="AF123" s="14" t="str">
        <f t="shared" si="43"/>
        <v>Chybí čas příjezdu, Chybí čas odjezdu, Čekací doba musí být v rozpětí 1 až 60 minut., Chybí oblast dopravy</v>
      </c>
    </row>
    <row r="124" spans="16:32" ht="15" customHeight="1" x14ac:dyDescent="0.25">
      <c r="P124" s="5">
        <v>121</v>
      </c>
      <c r="Q124" t="str">
        <f t="shared" si="52"/>
        <v>1111001</v>
      </c>
      <c r="R124" s="4">
        <f t="shared" si="45"/>
        <v>1</v>
      </c>
      <c r="S124">
        <f t="shared" si="53"/>
        <v>0</v>
      </c>
      <c r="T124">
        <f t="shared" si="54"/>
        <v>0</v>
      </c>
      <c r="U124">
        <f t="shared" si="55"/>
        <v>1</v>
      </c>
      <c r="V124">
        <f t="shared" si="56"/>
        <v>1</v>
      </c>
      <c r="W124">
        <f t="shared" si="57"/>
        <v>1</v>
      </c>
      <c r="X124">
        <f t="shared" si="58"/>
        <v>1</v>
      </c>
      <c r="Y124" s="4">
        <f t="shared" si="59"/>
        <v>5</v>
      </c>
      <c r="Z124" s="5" t="str">
        <f t="shared" si="37"/>
        <v>Chybí údaje o zastávce</v>
      </c>
      <c r="AA124" t="str">
        <f t="shared" si="38"/>
        <v>Chybí údaje o zastávce</v>
      </c>
      <c r="AB124" t="str">
        <f t="shared" si="39"/>
        <v>Chybí údaje o zastávce</v>
      </c>
      <c r="AC124" t="str">
        <f t="shared" si="40"/>
        <v>Chybí údaje o zastávce, Chybí čas příjezdu</v>
      </c>
      <c r="AD124" t="str">
        <f t="shared" si="41"/>
        <v>Chybí údaje o zastávce, Chybí čas příjezdu, Chybí čas odjezdu</v>
      </c>
      <c r="AE124" t="str">
        <f t="shared" si="42"/>
        <v>Chybí údaje o zastávce, Chybí čas příjezdu, Chybí čas odjezdu, Čekací doba musí být v rozpětí 1 až 60 minut.</v>
      </c>
      <c r="AF124" s="14" t="str">
        <f t="shared" si="43"/>
        <v>Chybí údaje o zastávce, Chybí čas příjezdu, Chybí čas odjezdu, Čekací doba musí být v rozpětí 1 až 60 minut., Chybí oblast dopravy</v>
      </c>
    </row>
    <row r="125" spans="16:32" ht="15" customHeight="1" x14ac:dyDescent="0.25">
      <c r="P125" s="5">
        <v>122</v>
      </c>
      <c r="Q125" t="str">
        <f t="shared" si="52"/>
        <v>1111010</v>
      </c>
      <c r="R125" s="4">
        <f t="shared" si="45"/>
        <v>0</v>
      </c>
      <c r="S125">
        <f t="shared" si="53"/>
        <v>1</v>
      </c>
      <c r="T125">
        <f t="shared" si="54"/>
        <v>0</v>
      </c>
      <c r="U125">
        <f t="shared" si="55"/>
        <v>1</v>
      </c>
      <c r="V125">
        <f t="shared" si="56"/>
        <v>1</v>
      </c>
      <c r="W125">
        <f t="shared" si="57"/>
        <v>1</v>
      </c>
      <c r="X125">
        <f t="shared" si="58"/>
        <v>1</v>
      </c>
      <c r="Y125" s="4">
        <f t="shared" si="59"/>
        <v>5</v>
      </c>
      <c r="Z125" s="5" t="str">
        <f t="shared" si="37"/>
        <v/>
      </c>
      <c r="AA125" t="str">
        <f t="shared" si="38"/>
        <v>Neplatné stanoviště v souvislosti s terminálem/zastávkou</v>
      </c>
      <c r="AB125" t="str">
        <f t="shared" si="39"/>
        <v>Neplatné stanoviště v souvislosti s terminálem/zastávkou</v>
      </c>
      <c r="AC125" t="str">
        <f t="shared" si="40"/>
        <v>Neplatné stanoviště v souvislosti s terminálem/zastávkou, Chybí čas příjezdu</v>
      </c>
      <c r="AD125" t="str">
        <f t="shared" si="41"/>
        <v>Neplatné stanoviště v souvislosti s terminálem/zastávkou, Chybí čas příjezdu, Chybí čas odjezdu</v>
      </c>
      <c r="AE125" t="str">
        <f t="shared" si="42"/>
        <v>Neplatné stanoviště v souvislosti s terminálem/zastávkou, Chybí čas příjezdu, Chybí čas odjezdu, Čekací doba musí být v rozpětí 1 až 60 minut.</v>
      </c>
      <c r="AF125" s="14" t="str">
        <f t="shared" si="43"/>
        <v>Neplatné stanoviště v souvislosti s terminálem/zastávkou, Chybí čas příjezdu, Chybí čas odjezdu, Čekací doba musí být v rozpětí 1 až 60 minut., Chybí oblast dopravy</v>
      </c>
    </row>
    <row r="126" spans="16:32" ht="15" customHeight="1" x14ac:dyDescent="0.25">
      <c r="P126" s="5">
        <v>123</v>
      </c>
      <c r="Q126" t="str">
        <f t="shared" si="52"/>
        <v>1111011</v>
      </c>
      <c r="R126" s="4">
        <f t="shared" si="45"/>
        <v>1</v>
      </c>
      <c r="S126">
        <f t="shared" si="53"/>
        <v>1</v>
      </c>
      <c r="T126">
        <f t="shared" si="54"/>
        <v>0</v>
      </c>
      <c r="U126">
        <f t="shared" si="55"/>
        <v>1</v>
      </c>
      <c r="V126">
        <f t="shared" si="56"/>
        <v>1</v>
      </c>
      <c r="W126">
        <f t="shared" si="57"/>
        <v>1</v>
      </c>
      <c r="X126">
        <f t="shared" si="58"/>
        <v>1</v>
      </c>
      <c r="Y126" s="4">
        <f t="shared" si="59"/>
        <v>6</v>
      </c>
      <c r="Z126" s="5" t="str">
        <f t="shared" si="37"/>
        <v>Chybí údaje o zastávce</v>
      </c>
      <c r="AA126" t="str">
        <f t="shared" si="38"/>
        <v>Chybí údaje o zastávce, Neplatné stanoviště v souvislosti s terminálem/zastávkou</v>
      </c>
      <c r="AB126" t="str">
        <f t="shared" si="39"/>
        <v>Chybí údaje o zastávce, Neplatné stanoviště v souvislosti s terminálem/zastávkou</v>
      </c>
      <c r="AC126" t="str">
        <f t="shared" si="40"/>
        <v>Chybí údaje o zastávce, Neplatné stanoviště v souvislosti s terminálem/zastávkou, Chybí čas příjezdu</v>
      </c>
      <c r="AD126" t="str">
        <f t="shared" si="41"/>
        <v>Chybí údaje o zastávce, Neplatné stanoviště v souvislosti s terminálem/zastávkou, Chybí čas příjezdu, Chybí čas odjezdu</v>
      </c>
      <c r="AE126" t="str">
        <f t="shared" si="42"/>
        <v>Chybí údaje o zastávce, Neplatné stanoviště v souvislosti s terminálem/zastávkou, Chybí čas příjezdu, Chybí čas odjezdu, Čekací doba musí být v rozpětí 1 až 60 minut.</v>
      </c>
      <c r="AF126" s="14" t="str">
        <f t="shared" si="43"/>
        <v>Chybí údaje o zastávce, Neplatné stanoviště v souvislosti s terminálem/zastávkou, Chybí čas příjezdu, Chybí čas odjezdu, Čekací doba musí být v rozpětí 1 až 60 minut., Chybí oblast dopravy</v>
      </c>
    </row>
    <row r="127" spans="16:32" ht="15" customHeight="1" x14ac:dyDescent="0.25">
      <c r="P127" s="5">
        <v>124</v>
      </c>
      <c r="Q127" t="str">
        <f t="shared" si="52"/>
        <v>1111100</v>
      </c>
      <c r="R127" s="4">
        <f t="shared" si="45"/>
        <v>0</v>
      </c>
      <c r="S127">
        <f t="shared" si="53"/>
        <v>0</v>
      </c>
      <c r="T127">
        <f t="shared" si="54"/>
        <v>1</v>
      </c>
      <c r="U127">
        <f t="shared" si="55"/>
        <v>1</v>
      </c>
      <c r="V127">
        <f t="shared" si="56"/>
        <v>1</v>
      </c>
      <c r="W127">
        <f t="shared" si="57"/>
        <v>1</v>
      </c>
      <c r="X127">
        <f t="shared" si="58"/>
        <v>1</v>
      </c>
      <c r="Y127" s="4">
        <f t="shared" si="59"/>
        <v>5</v>
      </c>
      <c r="Z127" s="5" t="str">
        <f t="shared" si="37"/>
        <v/>
      </c>
      <c r="AA127" t="str">
        <f t="shared" si="38"/>
        <v/>
      </c>
      <c r="AB127" t="str">
        <f t="shared" si="39"/>
        <v>Chybné/Chybějící datum</v>
      </c>
      <c r="AC127" t="str">
        <f t="shared" si="40"/>
        <v>Chybné/Chybějící datum, Chybí čas příjezdu</v>
      </c>
      <c r="AD127" t="str">
        <f t="shared" si="41"/>
        <v>Chybné/Chybějící datum, Chybí čas příjezdu, Chybí čas odjezdu</v>
      </c>
      <c r="AE127" t="str">
        <f t="shared" si="42"/>
        <v>Chybné/Chybějící datum, Chybí čas příjezdu, Chybí čas odjezdu, Čekací doba musí být v rozpětí 1 až 60 minut.</v>
      </c>
      <c r="AF127" s="14" t="str">
        <f t="shared" si="43"/>
        <v>Chybné/Chybějící datum, Chybí čas příjezdu, Chybí čas odjezdu, Čekací doba musí být v rozpětí 1 až 60 minut., Chybí oblast dopravy</v>
      </c>
    </row>
    <row r="128" spans="16:32" ht="15" customHeight="1" x14ac:dyDescent="0.25">
      <c r="P128" s="5">
        <v>125</v>
      </c>
      <c r="Q128" t="str">
        <f t="shared" si="52"/>
        <v>1111101</v>
      </c>
      <c r="R128" s="4">
        <f t="shared" si="45"/>
        <v>1</v>
      </c>
      <c r="S128">
        <f t="shared" si="53"/>
        <v>0</v>
      </c>
      <c r="T128">
        <f t="shared" si="54"/>
        <v>1</v>
      </c>
      <c r="U128">
        <f t="shared" si="55"/>
        <v>1</v>
      </c>
      <c r="V128">
        <f t="shared" si="56"/>
        <v>1</v>
      </c>
      <c r="W128">
        <f t="shared" si="57"/>
        <v>1</v>
      </c>
      <c r="X128">
        <f t="shared" si="58"/>
        <v>1</v>
      </c>
      <c r="Y128" s="4">
        <f t="shared" si="59"/>
        <v>6</v>
      </c>
      <c r="Z128" s="5" t="str">
        <f t="shared" si="37"/>
        <v>Chybí údaje o zastávce</v>
      </c>
      <c r="AA128" t="str">
        <f t="shared" si="38"/>
        <v>Chybí údaje o zastávce</v>
      </c>
      <c r="AB128" t="str">
        <f t="shared" si="39"/>
        <v>Chybí údaje o zastávce, Chybné/Chybějící datum</v>
      </c>
      <c r="AC128" t="str">
        <f t="shared" si="40"/>
        <v>Chybí údaje o zastávce, Chybné/Chybějící datum, Chybí čas příjezdu</v>
      </c>
      <c r="AD128" t="str">
        <f t="shared" si="41"/>
        <v>Chybí údaje o zastávce, Chybné/Chybějící datum, Chybí čas příjezdu, Chybí čas odjezdu</v>
      </c>
      <c r="AE128" t="str">
        <f t="shared" si="42"/>
        <v>Chybí údaje o zastávce, Chybné/Chybějící datum, Chybí čas příjezdu, Chybí čas odjezdu, Čekací doba musí být v rozpětí 1 až 60 minut.</v>
      </c>
      <c r="AF128" s="14" t="str">
        <f t="shared" si="43"/>
        <v>Chybí údaje o zastávce, Chybné/Chybějící datum, Chybí čas příjezdu, Chybí čas odjezdu, Čekací doba musí být v rozpětí 1 až 60 minut., Chybí oblast dopravy</v>
      </c>
    </row>
    <row r="129" spans="16:32" ht="15" customHeight="1" x14ac:dyDescent="0.25">
      <c r="P129" s="5">
        <v>126</v>
      </c>
      <c r="Q129" t="str">
        <f t="shared" si="52"/>
        <v>1111110</v>
      </c>
      <c r="R129" s="4">
        <f t="shared" si="45"/>
        <v>0</v>
      </c>
      <c r="S129">
        <f t="shared" si="53"/>
        <v>1</v>
      </c>
      <c r="T129">
        <f t="shared" si="54"/>
        <v>1</v>
      </c>
      <c r="U129">
        <f t="shared" si="55"/>
        <v>1</v>
      </c>
      <c r="V129">
        <f t="shared" si="56"/>
        <v>1</v>
      </c>
      <c r="W129">
        <f t="shared" si="57"/>
        <v>1</v>
      </c>
      <c r="X129">
        <f t="shared" si="58"/>
        <v>1</v>
      </c>
      <c r="Y129" s="4">
        <f t="shared" si="59"/>
        <v>6</v>
      </c>
      <c r="Z129" s="5" t="str">
        <f t="shared" si="37"/>
        <v/>
      </c>
      <c r="AA129" t="str">
        <f t="shared" si="38"/>
        <v>Neplatné stanoviště v souvislosti s terminálem/zastávkou</v>
      </c>
      <c r="AB129" t="str">
        <f t="shared" si="39"/>
        <v>Neplatné stanoviště v souvislosti s terminálem/zastávkou, Chybné/Chybějící datum</v>
      </c>
      <c r="AC129" t="str">
        <f t="shared" si="40"/>
        <v>Neplatné stanoviště v souvislosti s terminálem/zastávkou, Chybné/Chybějící datum, Chybí čas příjezdu</v>
      </c>
      <c r="AD129" t="str">
        <f t="shared" si="41"/>
        <v>Neplatné stanoviště v souvislosti s terminálem/zastávkou, Chybné/Chybějící datum, Chybí čas příjezdu, Chybí čas odjezdu</v>
      </c>
      <c r="AE129" t="str">
        <f t="shared" si="42"/>
        <v>Neplatné stanoviště v souvislosti s terminálem/zastávkou, Chybné/Chybějící datum, Chybí čas příjezdu, Chybí čas odjezdu, Čekací doba musí být v rozpětí 1 až 60 minut.</v>
      </c>
      <c r="AF129" s="14" t="str">
        <f t="shared" si="43"/>
        <v>Neplatné stanoviště v souvislosti s terminálem/zastávkou, Chybné/Chybějící datum, Chybí čas příjezdu, Chybí čas odjezdu, Čekací doba musí být v rozpětí 1 až 60 minut., Chybí oblast dopravy</v>
      </c>
    </row>
    <row r="130" spans="16:32" ht="15" customHeight="1" thickBot="1" x14ac:dyDescent="0.3">
      <c r="P130" s="5">
        <v>127</v>
      </c>
      <c r="Q130" t="str">
        <f t="shared" si="52"/>
        <v>1111111</v>
      </c>
      <c r="R130" s="4">
        <f t="shared" si="45"/>
        <v>1</v>
      </c>
      <c r="S130">
        <f t="shared" si="53"/>
        <v>1</v>
      </c>
      <c r="T130">
        <f t="shared" si="54"/>
        <v>1</v>
      </c>
      <c r="U130">
        <f t="shared" si="55"/>
        <v>1</v>
      </c>
      <c r="V130">
        <f t="shared" si="56"/>
        <v>1</v>
      </c>
      <c r="W130">
        <f t="shared" si="57"/>
        <v>1</v>
      </c>
      <c r="X130">
        <f t="shared" si="58"/>
        <v>1</v>
      </c>
      <c r="Y130" s="4">
        <f t="shared" si="59"/>
        <v>7</v>
      </c>
      <c r="Z130" s="7" t="str">
        <f t="shared" si="37"/>
        <v>Chybí údaje o zastávce</v>
      </c>
      <c r="AA130" s="8" t="str">
        <f t="shared" si="38"/>
        <v>Chybí údaje o zastávce, Neplatné stanoviště v souvislosti s terminálem/zastávkou</v>
      </c>
      <c r="AB130" s="8" t="str">
        <f t="shared" si="39"/>
        <v>Chybí údaje o zastávce, Neplatné stanoviště v souvislosti s terminálem/zastávkou, Chybné/Chybějící datum</v>
      </c>
      <c r="AC130" s="8" t="str">
        <f t="shared" si="40"/>
        <v>Chybí údaje o zastávce, Neplatné stanoviště v souvislosti s terminálem/zastávkou, Chybné/Chybějící datum, Chybí čas příjezdu</v>
      </c>
      <c r="AD130" s="8" t="str">
        <f t="shared" si="41"/>
        <v>Chybí údaje o zastávce, Neplatné stanoviště v souvislosti s terminálem/zastávkou, Chybné/Chybějící datum, Chybí čas příjezdu, Chybí čas odjezdu</v>
      </c>
      <c r="AE130" s="8" t="str">
        <f t="shared" si="42"/>
        <v>Chybí údaje o zastávce, Neplatné stanoviště v souvislosti s terminálem/zastávkou, Chybné/Chybějící datum, Chybí čas příjezdu, Chybí čas odjezdu, Čekací doba musí být v rozpětí 1 až 60 minut.</v>
      </c>
      <c r="AF130" s="31" t="str">
        <f t="shared" si="43"/>
        <v>Chybí údaje o zastávce, Neplatné stanoviště v souvislosti s terminálem/zastávkou, Chybné/Chybějící datum, Chybí čas příjezdu, Chybí čas odjezdu, Čekací doba musí být v rozpětí 1 až 60 minut., Chybí oblast dopravy</v>
      </c>
    </row>
    <row r="131" spans="16:32" ht="15" customHeight="1" thickBot="1" x14ac:dyDescent="0.3">
      <c r="P131" s="23">
        <v>0</v>
      </c>
      <c r="Q131" s="24"/>
      <c r="R131" s="24"/>
      <c r="S131" s="24"/>
      <c r="T131" s="24"/>
      <c r="U131" s="24"/>
      <c r="V131" s="24"/>
      <c r="W131" s="24"/>
      <c r="X131" s="24"/>
      <c r="Y131" s="24"/>
      <c r="Z131" s="8"/>
      <c r="AA131" s="8"/>
      <c r="AB131" s="8"/>
      <c r="AC131" s="8"/>
      <c r="AD131" s="8"/>
      <c r="AE131" s="8"/>
      <c r="AF131" s="31" t="s">
        <v>43</v>
      </c>
    </row>
    <row r="132" spans="16:32" ht="15" customHeight="1" x14ac:dyDescent="0.25"/>
    <row r="133" spans="16:32" ht="15" customHeight="1" x14ac:dyDescent="0.25"/>
    <row r="134" spans="16:32" ht="15" customHeight="1" x14ac:dyDescent="0.25"/>
    <row r="135" spans="16:32" ht="15" customHeight="1" x14ac:dyDescent="0.25"/>
    <row r="136" spans="16:32" ht="15" customHeight="1" x14ac:dyDescent="0.25"/>
    <row r="137" spans="16:32" ht="15" customHeight="1" x14ac:dyDescent="0.25"/>
    <row r="138" spans="16:32" ht="15" customHeight="1" x14ac:dyDescent="0.25"/>
    <row r="139" spans="16:32" ht="15" customHeight="1" x14ac:dyDescent="0.25"/>
    <row r="140" spans="16:32" ht="15" customHeight="1" x14ac:dyDescent="0.25"/>
    <row r="141" spans="16:32" ht="15" customHeight="1" x14ac:dyDescent="0.25"/>
    <row r="142" spans="16:32" ht="15" customHeight="1" x14ac:dyDescent="0.25"/>
    <row r="143" spans="16:32" ht="15" customHeight="1" x14ac:dyDescent="0.25"/>
    <row r="144" spans="16:32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</sheetData>
  <sheetProtection algorithmName="SHA-512" hashValue="3rQwPHlsQNjzGDS8KQK70eCFrrpuHfae9j18CuMbpkstxwUVhMFM1WAKwA6xgZwbV4WR8Ays+hvp6FcjzW+F7Q==" saltValue="bKhnJqK1iPA8usoI9Z7yQQ==" spinCount="100000" sheet="1" selectLockedCells="1" selectUnlockedCells="1"/>
  <mergeCells count="11">
    <mergeCell ref="A1:B1"/>
    <mergeCell ref="C1:D1"/>
    <mergeCell ref="K31:L31"/>
    <mergeCell ref="AH1:AI1"/>
    <mergeCell ref="K26:L26"/>
    <mergeCell ref="K30:L30"/>
    <mergeCell ref="AK1:AR1"/>
    <mergeCell ref="K33:L33"/>
    <mergeCell ref="F1:L1"/>
    <mergeCell ref="AH11:AI11"/>
    <mergeCell ref="K32:L3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15</vt:i4>
      </vt:variant>
    </vt:vector>
  </HeadingPairs>
  <TitlesOfParts>
    <vt:vector size="18" baseType="lpstr">
      <vt:lpstr>Formulář</vt:lpstr>
      <vt:lpstr>Objednávka</vt:lpstr>
      <vt:lpstr>DATA</vt:lpstr>
      <vt:lpstr>aa</vt:lpstr>
      <vt:lpstr>DEFAULT</vt:lpstr>
      <vt:lpstr>Formulář!Oblast_tisku</vt:lpstr>
      <vt:lpstr>Objednávka!Oblast_tisku</vt:lpstr>
      <vt:lpstr>P_CM</vt:lpstr>
      <vt:lpstr>P_HRA</vt:lpstr>
      <vt:lpstr>P_KNI</vt:lpstr>
      <vt:lpstr>P_ROZ</vt:lpstr>
      <vt:lpstr>P_STO</vt:lpstr>
      <vt:lpstr>P_ZEL</vt:lpstr>
      <vt:lpstr>sez_1</vt:lpstr>
      <vt:lpstr>sez_2</vt:lpstr>
      <vt:lpstr>sez_Stod</vt:lpstr>
      <vt:lpstr>SEZNAM_ZAST</vt:lpstr>
      <vt:lpstr>ZAST</vt:lpstr>
    </vt:vector>
  </TitlesOfParts>
  <Company>ROPID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Váňa</dc:creator>
  <cp:lastModifiedBy>Váňa Jakub</cp:lastModifiedBy>
  <cp:lastPrinted>2023-10-05T08:50:57Z</cp:lastPrinted>
  <dcterms:created xsi:type="dcterms:W3CDTF">2021-03-19T08:39:05Z</dcterms:created>
  <dcterms:modified xsi:type="dcterms:W3CDTF">2024-06-27T08:28:37Z</dcterms:modified>
</cp:coreProperties>
</file>